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7365" activeTab="1"/>
  </bookViews>
  <sheets>
    <sheet name="Зар_2" sheetId="1" r:id="rId1"/>
    <sheet name="Зар_2 с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'Зар_2'!bhg</definedName>
    <definedName name="bhg" localSheetId="1">'Зар_2 с коэф'!bhg</definedName>
    <definedName name="bhg">[0]!bhg</definedName>
    <definedName name="CompOt" localSheetId="0">'Зар_2'!CompOt</definedName>
    <definedName name="CompOt" localSheetId="1">'Зар_2 с коэф'!CompOt</definedName>
    <definedName name="CompOt">[0]!CompOt</definedName>
    <definedName name="CompRas" localSheetId="0">'Зар_2'!CompRas</definedName>
    <definedName name="CompRas" localSheetId="1">'Зар_2 с коэф'!CompRas</definedName>
    <definedName name="CompRas">[0]!CompRas</definedName>
    <definedName name="ew" localSheetId="0">'Зар_2'!ew</definedName>
    <definedName name="ew" localSheetId="1">'Зар_2 с коэф'!ew</definedName>
    <definedName name="ew">[0]!ew</definedName>
    <definedName name="fg" localSheetId="0">'Зар_2'!fg</definedName>
    <definedName name="fg" localSheetId="1">'Зар_2 с коэф'!fg</definedName>
    <definedName name="fg">[0]!fg</definedName>
    <definedName name="fghy" localSheetId="0">'Зар_2'!fghy</definedName>
    <definedName name="fghy" localSheetId="1">'Зар_2 с коэф'!fghy</definedName>
    <definedName name="fghy">[0]!fghy</definedName>
    <definedName name="jhu" localSheetId="0">'Зар_2'!jhu</definedName>
    <definedName name="jhu" localSheetId="1">'Зар_2 с коэф'!jhu</definedName>
    <definedName name="jhu">[0]!jhu</definedName>
    <definedName name="ke" localSheetId="0">'Зар_2'!ke</definedName>
    <definedName name="ke" localSheetId="1">'Зар_2 с коэф'!ke</definedName>
    <definedName name="ke">[0]!ke</definedName>
    <definedName name="kkk" localSheetId="0">'Зар_2'!kkk</definedName>
    <definedName name="kkk" localSheetId="1">'Зар_2 с коэф'!kkk</definedName>
    <definedName name="kkk">[0]!kkk</definedName>
    <definedName name="l" localSheetId="0">'Зар_2'!l</definedName>
    <definedName name="l" localSheetId="1">'Зар_2 с коэф'!l</definedName>
    <definedName name="l">[0]!l</definedName>
    <definedName name="mj" localSheetId="0">'Зар_2'!mj</definedName>
    <definedName name="mj" localSheetId="1">'Зар_2 с коэф'!mj</definedName>
    <definedName name="mj">[0]!mj</definedName>
    <definedName name="nh" localSheetId="0">'Зар_2'!nh</definedName>
    <definedName name="nh" localSheetId="1">'Зар_2 с коэф'!nh</definedName>
    <definedName name="nh">[0]!nh</definedName>
    <definedName name="njh" localSheetId="0">'Зар_2'!njh</definedName>
    <definedName name="njh" localSheetId="1">'Зар_2 с коэф'!njh</definedName>
    <definedName name="njh">[0]!njh</definedName>
    <definedName name="q" localSheetId="0">'Зар_2'!q</definedName>
    <definedName name="q" localSheetId="1">'Зар_2 с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'[3]FES'!#REF!</definedName>
    <definedName name="SP10">'[3]FES'!#REF!</definedName>
    <definedName name="SP11">'[3]FES'!#REF!</definedName>
    <definedName name="SP12">'[3]FES'!#REF!</definedName>
    <definedName name="SP13">'[3]FES'!#REF!</definedName>
    <definedName name="SP14">'[3]FES'!#REF!</definedName>
    <definedName name="SP15">'[3]FES'!#REF!</definedName>
    <definedName name="SP16">'[3]FES'!#REF!</definedName>
    <definedName name="SP17">'[3]FES'!#REF!</definedName>
    <definedName name="SP18">'[3]FES'!#REF!</definedName>
    <definedName name="SP19">'[3]FES'!#REF!</definedName>
    <definedName name="SP2">'[3]FES'!#REF!</definedName>
    <definedName name="SP20">'[3]FES'!#REF!</definedName>
    <definedName name="SP3">'[3]FES'!#REF!</definedName>
    <definedName name="SP4">'[3]FES'!#REF!</definedName>
    <definedName name="SP5">'[3]FES'!#REF!</definedName>
    <definedName name="SP7">'[3]FES'!#REF!</definedName>
    <definedName name="SP8">'[3]FES'!#REF!</definedName>
    <definedName name="SP9">'[3]FES'!#REF!</definedName>
    <definedName name="tyt" localSheetId="0">'Зар_2'!tyt</definedName>
    <definedName name="tyt" localSheetId="1">'Зар_2 с коэф'!tyt</definedName>
    <definedName name="tyt">[0]!tyt</definedName>
    <definedName name="yui" localSheetId="0">'Зар_2'!yui</definedName>
    <definedName name="yui" localSheetId="1">'Зар_2 с коэф'!yui</definedName>
    <definedName name="yui">[0]!yui</definedName>
    <definedName name="второй">#REF!</definedName>
    <definedName name="дек.">'[5]кап.ремонт'!$AY:$AY</definedName>
    <definedName name="ен" localSheetId="0">'Зар_2'!ен</definedName>
    <definedName name="ен" localSheetId="1">'Зар_2 с коэф'!ен</definedName>
    <definedName name="ен">[0]!ен</definedName>
    <definedName name="ке" localSheetId="0">'Зар_2'!ке</definedName>
    <definedName name="ке" localSheetId="1">'Зар_2 с коэф'!ке</definedName>
    <definedName name="ке">[0]!ке</definedName>
    <definedName name="лд" localSheetId="0">'Зар_2'!лд</definedName>
    <definedName name="лд" localSheetId="1">'Зар_2 с коэф'!лд</definedName>
    <definedName name="лд">[0]!лд</definedName>
    <definedName name="мес.11">'[5]кап.ремонт'!$AW:$AW</definedName>
    <definedName name="мол.млн.">'[6]Молочная продукция'!$C$7:$C$32</definedName>
    <definedName name="мол.млн.96">'[6]Молочная продукция'!$C$7:$C$32</definedName>
    <definedName name="мол.млн.бндс">'[6]Молочная продукция'!$E$7:$E$32</definedName>
    <definedName name="мол.млн.бндс96">'[6]Молочная продукция'!$E$7:$E$32</definedName>
    <definedName name="мол.тыс.">'[6]Молочная продукция'!$B$7:$B$32</definedName>
    <definedName name="мол.тыс.96">'[6]Молочная продукция'!$B$7:$B$32</definedName>
    <definedName name="мол.тыс.бндс">'[6]Молочная продукция'!$D$7:$D$32</definedName>
    <definedName name="мол.тыс.бндс96">'[6]Молочная продукция'!$D$7:$D$32</definedName>
    <definedName name="не" localSheetId="0">'Зар_2'!не</definedName>
    <definedName name="не" localSheetId="1">'Зар_2 с коэф'!не</definedName>
    <definedName name="не">[0]!не</definedName>
    <definedName name="_xlnm.Print_Area" localSheetId="0">'Зар_2'!$A$1:$AF$124</definedName>
    <definedName name="_xlnm.Print_Area" localSheetId="1">'Зар_2 с коэф'!$A$1:$AF$150</definedName>
    <definedName name="первый">#REF!</definedName>
    <definedName name="р" localSheetId="0">'Зар_2'!р</definedName>
    <definedName name="р" localSheetId="1">'Зар_2 с коэф'!р</definedName>
    <definedName name="р">[0]!р</definedName>
    <definedName name="т" localSheetId="0">'Зар_2'!т</definedName>
    <definedName name="т" localSheetId="1">'Зар_2 с коэф'!т</definedName>
    <definedName name="т">[0]!т</definedName>
    <definedName name="третий">#REF!</definedName>
    <definedName name="цу" localSheetId="0">'Зар_2'!цу</definedName>
    <definedName name="цу" localSheetId="1">'Зар_2 с коэф'!цу</definedName>
    <definedName name="цу">[0]!цу</definedName>
    <definedName name="четвертый">#REF!</definedName>
    <definedName name="ю" localSheetId="0">'Зар_2'!ю</definedName>
    <definedName name="ю" localSheetId="1">'Зар_2 с коэф'!ю</definedName>
    <definedName name="ю">[0]!ю</definedName>
    <definedName name="юж" localSheetId="0">'Зар_2'!юж</definedName>
    <definedName name="юж" localSheetId="1">'Зар_2 с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<sst xmlns="http://schemas.openxmlformats.org/spreadsheetml/2006/main" count="525" uniqueCount="90">
  <si>
    <t>Утверждаю:</t>
  </si>
  <si>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</si>
  <si>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</si>
  <si>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(для населения)</t>
  </si>
  <si>
    <t>с. Зарничный</t>
  </si>
  <si>
    <t>I. Размер платы за горячее водоснабжение</t>
  </si>
  <si>
    <t>1. При наличии приборов учета   (на 1 куб.м)</t>
  </si>
  <si>
    <t>Услуга</t>
  </si>
  <si>
    <t>Компоненты</t>
  </si>
  <si>
    <t>Ед.
изм.</t>
  </si>
  <si>
    <t>Тариф на
ед.изм.
(с НДС),руб.</t>
  </si>
  <si>
    <t>Норматив
 нагрева воды*
Гкал/куб.м</t>
  </si>
  <si>
    <t>Сумма (с НДС),
руб./куб.м</t>
  </si>
  <si>
    <t>руб./ куб.м</t>
  </si>
  <si>
    <t>рост</t>
  </si>
  <si>
    <t>ГВС</t>
  </si>
  <si>
    <t>С неизолированными стояками 
с полотенцесушителем</t>
  </si>
  <si>
    <t>Теплоноситель</t>
  </si>
  <si>
    <t>м3</t>
  </si>
  <si>
    <t>Тепловая энергия</t>
  </si>
  <si>
    <t>Гкал</t>
  </si>
  <si>
    <t>С неизолированными стояками 
без полотенцесушителей</t>
  </si>
  <si>
    <t>2. При отсутствии приборов учета   (на 1 человека в месяц)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</si>
  <si>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</si>
  <si>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</si>
  <si>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руб./на 1 чел.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</si>
  <si>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</si>
  <si>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</si>
  <si>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</si>
  <si>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</si>
  <si>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</si>
  <si>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</si>
  <si>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</si>
  <si>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</si>
  <si>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</si>
  <si>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</si>
  <si>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</si>
  <si>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</si>
  <si>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</si>
  <si>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</si>
  <si>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</si>
  <si>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</si>
  <si>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</si>
  <si>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</si>
  <si>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</si>
  <si>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руб./ кв.м</t>
  </si>
  <si>
    <t>руб./кв.м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</si>
  <si>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</si>
  <si>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</si>
  <si>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</si>
  <si>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>Главный экономист ПЭО                                                         С.А.Окунева</t>
  </si>
  <si>
    <t>Примечание:</t>
  </si>
  <si>
    <t>1.</t>
  </si>
  <si>
    <t>от 15.12.2016 г.</t>
  </si>
  <si>
    <t>618-п</t>
  </si>
  <si>
    <t>620-п</t>
  </si>
  <si>
    <t>619-п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</si>
  <si>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</si>
  <si>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</si>
  <si>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</si>
  <si>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Мартынова Елена Дмитриевна</t>
  </si>
  <si>
    <t>3-44-79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</si>
  <si>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</si>
  <si>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</si>
  <si>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</si>
  <si>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</si>
  <si>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</si>
  <si>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</si>
  <si>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</si>
  <si>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7 = гр.6 * коэф 0,5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</si>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</sst>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0.0%"/>
    <numFmt numFmtId="166" formatCode="_-* #,##0.0000_р_._-;\-* #,##0.0000_р_._-;_-* &quot;-&quot;??_р_._-;_-@_-"/>
    <numFmt numFmtId="167" formatCode="#,##0.0000"/>
    <numFmt numFmtId="168" formatCode="#,##0.00_ ;\-#,##0.00\ "/>
    <numFmt numFmtId="169" formatCode="General_)"/>
    <numFmt numFmtId="170" formatCode="_(* #,##0.00_);_(* \(#,##0.00\);_(* &quot;-&quot;??_);_(@_)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Arial Cyr"/>
      <family val="0"/>
    </font>
    <font>
      <sz val="11"/>
      <name val="Arial Cyr"/>
      <family val="0"/>
    </font>
    <font>
      <b/>
      <i/>
      <sz val="13"/>
      <name val="Arial Cyr"/>
      <family val="0"/>
    </font>
    <font>
      <b/>
      <i/>
      <sz val="13"/>
      <color indexed="12"/>
      <name val="Arial Cyr"/>
      <family val="0"/>
    </font>
    <font>
      <b/>
      <i/>
      <u val="single"/>
      <sz val="13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u val="single"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9"/>
      <name val="Tahoma"/>
      <family val="2"/>
    </font>
    <font>
      <b/>
      <i/>
      <sz val="12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69" fontId="0" fillId="0" borderId="1">
      <alignment/>
      <protection locked="0"/>
    </xf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39" fillId="0" borderId="7" applyBorder="0">
      <alignment horizontal="center" vertical="center" wrapText="1"/>
      <protection/>
    </xf>
    <xf numFmtId="169" fontId="27" fillId="28" borderId="1">
      <alignment/>
      <protection/>
    </xf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34" fillId="0" borderId="0">
      <alignment/>
      <protection/>
    </xf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43" fillId="32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 horizontal="center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" fontId="0" fillId="0" borderId="0" xfId="0" applyNumberForma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43" fontId="27" fillId="0" borderId="15" xfId="62" applyFont="1" applyBorder="1" applyAlignment="1">
      <alignment/>
    </xf>
    <xf numFmtId="164" fontId="28" fillId="0" borderId="15" xfId="62" applyNumberFormat="1" applyFont="1" applyBorder="1" applyAlignment="1">
      <alignment/>
    </xf>
    <xf numFmtId="43" fontId="28" fillId="0" borderId="15" xfId="62" applyFont="1" applyBorder="1" applyAlignment="1">
      <alignment/>
    </xf>
    <xf numFmtId="4" fontId="0" fillId="34" borderId="19" xfId="0" applyNumberFormat="1" applyFill="1" applyBorder="1" applyAlignment="1">
      <alignment horizontal="center" vertical="center"/>
    </xf>
    <xf numFmtId="43" fontId="0" fillId="34" borderId="19" xfId="0" applyNumberFormat="1" applyFill="1" applyBorder="1" applyAlignment="1">
      <alignment vertical="center"/>
    </xf>
    <xf numFmtId="165" fontId="0" fillId="34" borderId="19" xfId="59" applyNumberForma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6" fontId="27" fillId="0" borderId="15" xfId="62" applyNumberFormat="1" applyFont="1" applyBorder="1" applyAlignment="1">
      <alignment/>
    </xf>
    <xf numFmtId="4" fontId="0" fillId="34" borderId="23" xfId="0" applyNumberFormat="1" applyFill="1" applyBorder="1" applyAlignment="1">
      <alignment horizontal="center" vertical="center"/>
    </xf>
    <xf numFmtId="43" fontId="0" fillId="34" borderId="23" xfId="0" applyNumberFormat="1" applyFill="1" applyBorder="1" applyAlignment="1">
      <alignment vertical="center"/>
    </xf>
    <xf numFmtId="165" fontId="0" fillId="34" borderId="23" xfId="59" applyNumberForma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5" fillId="0" borderId="24" xfId="0" applyFont="1" applyBorder="1" applyAlignment="1">
      <alignment/>
    </xf>
    <xf numFmtId="0" fontId="0" fillId="0" borderId="24" xfId="0" applyBorder="1" applyAlignment="1">
      <alignment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6" fontId="28" fillId="0" borderId="15" xfId="62" applyNumberFormat="1" applyFont="1" applyBorder="1" applyAlignment="1">
      <alignment/>
    </xf>
    <xf numFmtId="43" fontId="0" fillId="34" borderId="19" xfId="0" applyNumberFormat="1" applyFill="1" applyBorder="1" applyAlignment="1">
      <alignment horizontal="center" vertical="center"/>
    </xf>
    <xf numFmtId="43" fontId="0" fillId="34" borderId="19" xfId="0" applyNumberFormat="1" applyFill="1" applyBorder="1" applyAlignment="1">
      <alignment vertical="center"/>
    </xf>
    <xf numFmtId="43" fontId="0" fillId="34" borderId="23" xfId="0" applyNumberFormat="1" applyFill="1" applyBorder="1" applyAlignment="1">
      <alignment horizontal="center" vertical="center"/>
    </xf>
    <xf numFmtId="43" fontId="0" fillId="34" borderId="23" xfId="0" applyNumberFormat="1" applyFill="1" applyBorder="1" applyAlignment="1">
      <alignment vertical="center"/>
    </xf>
    <xf numFmtId="43" fontId="0" fillId="0" borderId="0" xfId="62" applyAlignment="1">
      <alignment/>
    </xf>
    <xf numFmtId="0" fontId="0" fillId="0" borderId="15" xfId="0" applyBorder="1" applyAlignment="1">
      <alignment horizontal="justify"/>
    </xf>
    <xf numFmtId="0" fontId="23" fillId="0" borderId="0" xfId="0" applyFont="1" applyAlignment="1">
      <alignment horizontal="center"/>
    </xf>
    <xf numFmtId="0" fontId="23" fillId="0" borderId="24" xfId="0" applyFont="1" applyBorder="1" applyAlignment="1">
      <alignment/>
    </xf>
    <xf numFmtId="0" fontId="31" fillId="0" borderId="16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24" xfId="0" applyFont="1" applyBorder="1" applyAlignment="1">
      <alignment/>
    </xf>
    <xf numFmtId="0" fontId="31" fillId="0" borderId="0" xfId="0" applyFont="1" applyAlignment="1">
      <alignment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67" fontId="27" fillId="0" borderId="12" xfId="62" applyNumberFormat="1" applyFont="1" applyBorder="1" applyAlignment="1">
      <alignment horizontal="center" vertical="center"/>
    </xf>
    <xf numFmtId="167" fontId="27" fillId="0" borderId="14" xfId="62" applyNumberFormat="1" applyFont="1" applyBorder="1" applyAlignment="1">
      <alignment horizontal="center" vertical="center"/>
    </xf>
    <xf numFmtId="167" fontId="27" fillId="0" borderId="13" xfId="62" applyNumberFormat="1" applyFont="1" applyBorder="1" applyAlignment="1">
      <alignment horizontal="center" vertical="center"/>
    </xf>
    <xf numFmtId="43" fontId="28" fillId="0" borderId="12" xfId="62" applyNumberFormat="1" applyFont="1" applyBorder="1" applyAlignment="1">
      <alignment horizontal="center" vertical="center"/>
    </xf>
    <xf numFmtId="43" fontId="28" fillId="0" borderId="14" xfId="62" applyNumberFormat="1" applyFont="1" applyBorder="1" applyAlignment="1">
      <alignment horizontal="center" vertical="center"/>
    </xf>
    <xf numFmtId="43" fontId="28" fillId="0" borderId="13" xfId="62" applyNumberFormat="1" applyFont="1" applyBorder="1" applyAlignment="1">
      <alignment horizontal="center" vertical="center"/>
    </xf>
    <xf numFmtId="168" fontId="28" fillId="0" borderId="12" xfId="62" applyNumberFormat="1" applyFont="1" applyBorder="1" applyAlignment="1">
      <alignment horizontal="center" vertical="center"/>
    </xf>
    <xf numFmtId="168" fontId="28" fillId="0" borderId="14" xfId="62" applyNumberFormat="1" applyFont="1" applyBorder="1" applyAlignment="1">
      <alignment horizontal="center" vertical="center"/>
    </xf>
    <xf numFmtId="168" fontId="28" fillId="0" borderId="13" xfId="62" applyNumberFormat="1" applyFont="1" applyBorder="1" applyAlignment="1">
      <alignment horizontal="center" vertical="center"/>
    </xf>
    <xf numFmtId="168" fontId="0" fillId="0" borderId="0" xfId="62" applyNumberFormat="1" applyBorder="1" applyAlignment="1">
      <alignment horizontal="center" vertical="center"/>
    </xf>
    <xf numFmtId="43" fontId="0" fillId="34" borderId="25" xfId="0" applyNumberForma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43" fontId="0" fillId="34" borderId="25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65" fontId="0" fillId="34" borderId="25" xfId="59" applyNumberForma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43" fontId="28" fillId="0" borderId="15" xfId="62" applyNumberFormat="1" applyFont="1" applyBorder="1" applyAlignment="1">
      <alignment horizontal="center" vertical="center"/>
    </xf>
    <xf numFmtId="168" fontId="28" fillId="0" borderId="15" xfId="62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55" applyFont="1">
      <alignment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4" fontId="35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horizontal="justify" vertical="top" wrapText="1"/>
    </xf>
    <xf numFmtId="14" fontId="37" fillId="0" borderId="26" xfId="0" applyNumberFormat="1" applyFont="1" applyBorder="1" applyAlignment="1">
      <alignment/>
    </xf>
    <xf numFmtId="0" fontId="37" fillId="0" borderId="27" xfId="0" applyFont="1" applyBorder="1" applyAlignment="1">
      <alignment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14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top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3" fontId="27" fillId="0" borderId="12" xfId="62" applyFont="1" applyBorder="1" applyAlignment="1">
      <alignment/>
    </xf>
    <xf numFmtId="43" fontId="27" fillId="0" borderId="14" xfId="62" applyFont="1" applyBorder="1" applyAlignment="1">
      <alignment/>
    </xf>
    <xf numFmtId="43" fontId="27" fillId="0" borderId="13" xfId="62" applyFont="1" applyBorder="1" applyAlignment="1">
      <alignment/>
    </xf>
    <xf numFmtId="164" fontId="28" fillId="0" borderId="12" xfId="62" applyNumberFormat="1" applyFont="1" applyBorder="1" applyAlignment="1">
      <alignment/>
    </xf>
    <xf numFmtId="164" fontId="28" fillId="0" borderId="14" xfId="62" applyNumberFormat="1" applyFont="1" applyBorder="1" applyAlignment="1">
      <alignment/>
    </xf>
    <xf numFmtId="164" fontId="28" fillId="0" borderId="13" xfId="62" applyNumberFormat="1" applyFont="1" applyBorder="1" applyAlignment="1">
      <alignment/>
    </xf>
    <xf numFmtId="43" fontId="28" fillId="0" borderId="12" xfId="62" applyFont="1" applyBorder="1" applyAlignment="1">
      <alignment/>
    </xf>
    <xf numFmtId="43" fontId="28" fillId="0" borderId="14" xfId="62" applyFont="1" applyBorder="1" applyAlignment="1">
      <alignment/>
    </xf>
    <xf numFmtId="43" fontId="28" fillId="0" borderId="13" xfId="62" applyFont="1" applyBorder="1" applyAlignment="1">
      <alignment/>
    </xf>
    <xf numFmtId="166" fontId="27" fillId="0" borderId="12" xfId="62" applyNumberFormat="1" applyFont="1" applyBorder="1" applyAlignment="1">
      <alignment/>
    </xf>
    <xf numFmtId="166" fontId="27" fillId="0" borderId="14" xfId="62" applyNumberFormat="1" applyFont="1" applyBorder="1" applyAlignment="1">
      <alignment/>
    </xf>
    <xf numFmtId="166" fontId="27" fillId="0" borderId="13" xfId="62" applyNumberFormat="1" applyFont="1" applyBorder="1" applyAlignment="1">
      <alignment/>
    </xf>
    <xf numFmtId="0" fontId="40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0" fillId="0" borderId="15" xfId="0" applyBorder="1" applyAlignment="1">
      <alignment horizontal="center" wrapText="1"/>
    </xf>
    <xf numFmtId="0" fontId="26" fillId="0" borderId="15" xfId="0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/>
    </xf>
    <xf numFmtId="43" fontId="28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1" fillId="0" borderId="0" xfId="0" applyFont="1" applyAlignment="1">
      <alignment horizontal="left" vertical="top" wrapText="1"/>
    </xf>
    <xf numFmtId="0" fontId="61" fillId="0" borderId="22" xfId="0" applyFont="1" applyBorder="1" applyAlignment="1">
      <alignment horizont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43" fontId="28" fillId="0" borderId="13" xfId="62" applyNumberFormat="1" applyFont="1" applyBorder="1" applyAlignment="1">
      <alignment horizontal="center" vertical="center"/>
    </xf>
    <xf numFmtId="168" fontId="28" fillId="0" borderId="12" xfId="62" applyNumberFormat="1" applyFont="1" applyBorder="1" applyAlignment="1">
      <alignment horizontal="center" vertical="center"/>
    </xf>
    <xf numFmtId="168" fontId="28" fillId="0" borderId="14" xfId="62" applyNumberFormat="1" applyFont="1" applyBorder="1" applyAlignment="1">
      <alignment horizontal="center" vertical="center"/>
    </xf>
    <xf numFmtId="168" fontId="28" fillId="0" borderId="13" xfId="62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ащитный" xfId="50"/>
    <cellStyle name="Итог" xfId="51"/>
    <cellStyle name="Контрольная ячейка" xfId="52"/>
    <cellStyle name="Название" xfId="53"/>
    <cellStyle name="Нейтральный" xfId="54"/>
    <cellStyle name="Обычный_Расчет 1 м.куб. 2010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40;%20&#1054;&#1051;&#1068;&#1043;&#1040;\&#1061;&#1048;&#1052;.&#1074;&#1086;&#1076;&#1072;\2017\&#1061;&#1080;&#1084;&#1074;&#1086;&#1076;&#1072;%20-%202017%202-&#1077;%20&#1087;&#1086;&#1083;&#1091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2"/>
      <sheetName val="Шуш_2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_2"/>
      <sheetName val="Ильич_2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20">
          <cell r="D20">
            <v>0.0686</v>
          </cell>
        </row>
        <row r="22">
          <cell r="D22">
            <v>0.0635</v>
          </cell>
        </row>
      </sheetData>
      <sheetData sheetId="4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июля 2017 г. по 31 декабря 2017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57">
          <cell r="O157">
            <v>0.0446</v>
          </cell>
        </row>
        <row r="159">
          <cell r="O159">
            <v>0.0452</v>
          </cell>
        </row>
        <row r="161">
          <cell r="O161">
            <v>0.0451</v>
          </cell>
        </row>
        <row r="163">
          <cell r="O163">
            <v>0.0444</v>
          </cell>
        </row>
        <row r="165">
          <cell r="O165">
            <v>0.0284</v>
          </cell>
        </row>
        <row r="167">
          <cell r="O167">
            <v>0.0287</v>
          </cell>
        </row>
        <row r="169">
          <cell r="O169">
            <v>0.0243</v>
          </cell>
        </row>
        <row r="171">
          <cell r="O171">
            <v>0.0247</v>
          </cell>
        </row>
        <row r="173">
          <cell r="O173">
            <v>0.0192</v>
          </cell>
        </row>
        <row r="175">
          <cell r="O175">
            <v>0.0176</v>
          </cell>
        </row>
        <row r="177">
          <cell r="O177">
            <v>0.0164</v>
          </cell>
        </row>
        <row r="179">
          <cell r="O179">
            <v>0.0179</v>
          </cell>
        </row>
        <row r="181">
          <cell r="O181">
            <v>0.0154</v>
          </cell>
        </row>
        <row r="183">
          <cell r="O183">
            <v>0.0139</v>
          </cell>
        </row>
      </sheetData>
      <sheetData sheetId="10">
        <row r="16">
          <cell r="K16">
            <v>143.08</v>
          </cell>
        </row>
        <row r="17">
          <cell r="K17">
            <v>5821.36</v>
          </cell>
          <cell r="O17">
            <v>0.0686</v>
          </cell>
        </row>
        <row r="18">
          <cell r="K18">
            <v>143.08</v>
          </cell>
        </row>
        <row r="19">
          <cell r="K19">
            <v>5821.36</v>
          </cell>
          <cell r="O19">
            <v>0.0635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M124"/>
  <sheetViews>
    <sheetView showGridLines="0" view="pageBreakPreview" zoomScaleSheetLayoutView="100" workbookViewId="0" topLeftCell="A88">
      <selection activeCell="O107" sqref="O107:S107"/>
    </sheetView>
  </sheetViews>
  <sheetFormatPr defaultColWidth="3.375" defaultRowHeight="12.75"/>
  <cols>
    <col min="1" max="2" width="2.125" style="0" customWidth="1"/>
    <col min="3" max="5" width="3.125" style="0" customWidth="1"/>
    <col min="6" max="6" width="8.75390625" style="0" customWidth="1"/>
    <col min="7" max="7" width="12.75390625" style="0" customWidth="1"/>
    <col min="8" max="8" width="18.25390625" style="0" customWidth="1"/>
    <col min="9" max="29" width="3.375" style="0" customWidth="1"/>
    <col min="30" max="30" width="3.25390625" style="0" customWidth="1"/>
    <col min="31" max="31" width="3.375" style="0" customWidth="1"/>
    <col min="32" max="32" width="0.12890625" style="0" customWidth="1"/>
    <col min="33" max="33" width="13.625" style="7" bestFit="1" customWidth="1"/>
    <col min="34" max="34" width="14.375" style="0" bestFit="1" customWidth="1"/>
    <col min="35" max="35" width="5.625" style="0" bestFit="1" customWidth="1"/>
    <col min="36" max="36" width="12.25390625" style="0" customWidth="1"/>
    <col min="37" max="37" width="3.375" style="0" customWidth="1"/>
    <col min="38" max="38" width="8.375" style="0" customWidth="1"/>
  </cols>
  <sheetData>
    <row r="1" spans="20:33" s="1" customFormat="1" ht="16.5">
      <c r="T1" s="1" t="s">
        <v>0</v>
      </c>
      <c r="AG1" s="2"/>
    </row>
    <row r="2" spans="20:34" s="1" customFormat="1" ht="16.5">
      <c r="T2" s="3" t="str">
        <f>+'[1]Шуш_2'!T2</f>
        <v>Директор МУП "ШТЭС"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G2" s="4"/>
      <c r="AH2"/>
    </row>
    <row r="3" spans="20:34" s="1" customFormat="1" ht="17.25" customHeight="1">
      <c r="T3" s="3" t="str">
        <f>+'[1]Шуш_2'!T3</f>
        <v>____________А.П.Щербаков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G3" s="4"/>
      <c r="AH3"/>
    </row>
    <row r="4" s="1" customFormat="1" ht="16.5">
      <c r="AG4" s="2"/>
    </row>
    <row r="5" spans="1:32" ht="21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/>
    </row>
    <row r="6" spans="1:32" ht="21" customHeight="1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6"/>
    </row>
    <row r="7" spans="1:32" ht="21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6"/>
      <c r="AF7" s="6"/>
    </row>
    <row r="8" spans="1:33" ht="21" customHeight="1">
      <c r="A8" s="8" t="str">
        <f>+'[1]Шуш_2'!A8</f>
        <v>с 1 июля 2017 г. по 31 декабря 2017 г.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  <c r="AG8" s="10"/>
    </row>
    <row r="9" spans="1:32" ht="21" customHeight="1">
      <c r="A9" s="11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2"/>
    </row>
    <row r="10" spans="1:33" s="16" customFormat="1" ht="18.75">
      <c r="A10" s="13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5"/>
    </row>
    <row r="12" spans="1:33" s="18" customFormat="1" ht="15">
      <c r="A12" s="17" t="s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AG12" s="19"/>
    </row>
    <row r="14" spans="1:24" ht="41.25" customHeight="1">
      <c r="A14" s="20" t="s">
        <v>7</v>
      </c>
      <c r="B14" s="21"/>
      <c r="C14" s="22" t="s">
        <v>8</v>
      </c>
      <c r="D14" s="23"/>
      <c r="E14" s="23"/>
      <c r="F14" s="23"/>
      <c r="G14" s="23"/>
      <c r="H14" s="24"/>
      <c r="I14" s="25" t="s">
        <v>9</v>
      </c>
      <c r="J14" s="25"/>
      <c r="K14" s="25" t="s">
        <v>10</v>
      </c>
      <c r="L14" s="25"/>
      <c r="M14" s="25"/>
      <c r="N14" s="25"/>
      <c r="O14" s="25" t="s">
        <v>11</v>
      </c>
      <c r="P14" s="25"/>
      <c r="Q14" s="25"/>
      <c r="R14" s="25"/>
      <c r="S14" s="25"/>
      <c r="T14" s="25" t="s">
        <v>12</v>
      </c>
      <c r="U14" s="25"/>
      <c r="V14" s="25"/>
      <c r="W14" s="25"/>
      <c r="X14" s="25"/>
    </row>
    <row r="15" spans="1:38" s="30" customFormat="1" ht="12.75">
      <c r="A15" s="26">
        <v>1</v>
      </c>
      <c r="B15" s="27"/>
      <c r="C15" s="26">
        <v>2</v>
      </c>
      <c r="D15" s="28"/>
      <c r="E15" s="28"/>
      <c r="F15" s="28"/>
      <c r="G15" s="28"/>
      <c r="H15" s="27"/>
      <c r="I15" s="29">
        <v>3</v>
      </c>
      <c r="J15" s="29"/>
      <c r="K15" s="29">
        <v>4</v>
      </c>
      <c r="L15" s="29"/>
      <c r="M15" s="29"/>
      <c r="N15" s="29"/>
      <c r="O15" s="29">
        <v>5</v>
      </c>
      <c r="P15" s="29"/>
      <c r="Q15" s="29"/>
      <c r="R15" s="29"/>
      <c r="S15" s="29"/>
      <c r="T15" s="29">
        <v>6</v>
      </c>
      <c r="U15" s="29"/>
      <c r="V15" s="29"/>
      <c r="W15" s="29"/>
      <c r="X15" s="29"/>
      <c r="AG15" s="31" t="s">
        <v>13</v>
      </c>
      <c r="AJ15" s="10" t="s">
        <v>13</v>
      </c>
      <c r="AK15"/>
      <c r="AL15" s="10" t="s">
        <v>14</v>
      </c>
    </row>
    <row r="16" spans="1:38" ht="18.75" customHeight="1">
      <c r="A16" s="32" t="s">
        <v>15</v>
      </c>
      <c r="B16" s="33"/>
      <c r="C16" s="34" t="s">
        <v>16</v>
      </c>
      <c r="D16" s="35"/>
      <c r="E16" s="35"/>
      <c r="F16" s="35"/>
      <c r="G16" s="36"/>
      <c r="H16" s="37" t="s">
        <v>17</v>
      </c>
      <c r="I16" s="38" t="s">
        <v>18</v>
      </c>
      <c r="J16" s="38"/>
      <c r="K16" s="39">
        <v>143.08</v>
      </c>
      <c r="L16" s="39"/>
      <c r="M16" s="39"/>
      <c r="N16" s="39"/>
      <c r="O16" s="40">
        <v>0</v>
      </c>
      <c r="P16" s="40"/>
      <c r="Q16" s="40"/>
      <c r="R16" s="40"/>
      <c r="S16" s="40"/>
      <c r="T16" s="41">
        <f>K16</f>
        <v>143.08</v>
      </c>
      <c r="U16" s="41"/>
      <c r="V16" s="41"/>
      <c r="W16" s="41"/>
      <c r="X16" s="41"/>
      <c r="AG16" s="42">
        <f>T16+T17</f>
        <v>542.425296</v>
      </c>
      <c r="AJ16" s="43">
        <v>423.39</v>
      </c>
      <c r="AL16" s="44">
        <f>AG16/AJ16</f>
        <v>1.2811481045844257</v>
      </c>
    </row>
    <row r="17" spans="1:38" ht="15" customHeight="1">
      <c r="A17" s="45"/>
      <c r="B17" s="46"/>
      <c r="C17" s="47"/>
      <c r="D17" s="48"/>
      <c r="E17" s="48"/>
      <c r="F17" s="48"/>
      <c r="G17" s="49"/>
      <c r="H17" s="37" t="s">
        <v>19</v>
      </c>
      <c r="I17" s="38" t="s">
        <v>20</v>
      </c>
      <c r="J17" s="38"/>
      <c r="K17" s="39">
        <v>5821.36</v>
      </c>
      <c r="L17" s="39"/>
      <c r="M17" s="39"/>
      <c r="N17" s="39"/>
      <c r="O17" s="50">
        <f>+'[1]Приказ изм нагрева'!D20</f>
        <v>0.0686</v>
      </c>
      <c r="P17" s="50"/>
      <c r="Q17" s="50"/>
      <c r="R17" s="50"/>
      <c r="S17" s="50"/>
      <c r="T17" s="41">
        <f>K17*O17</f>
        <v>399.34529599999996</v>
      </c>
      <c r="U17" s="41"/>
      <c r="V17" s="41"/>
      <c r="W17" s="41"/>
      <c r="X17" s="41"/>
      <c r="AG17" s="51"/>
      <c r="AJ17" s="52"/>
      <c r="AL17" s="53"/>
    </row>
    <row r="18" spans="1:38" ht="15" customHeight="1">
      <c r="A18" s="32" t="s">
        <v>15</v>
      </c>
      <c r="B18" s="33"/>
      <c r="C18" s="34" t="s">
        <v>21</v>
      </c>
      <c r="D18" s="35"/>
      <c r="E18" s="35"/>
      <c r="F18" s="35"/>
      <c r="G18" s="36"/>
      <c r="H18" s="37" t="s">
        <v>17</v>
      </c>
      <c r="I18" s="38" t="s">
        <v>18</v>
      </c>
      <c r="J18" s="38"/>
      <c r="K18" s="39">
        <v>143.08</v>
      </c>
      <c r="L18" s="39"/>
      <c r="M18" s="39"/>
      <c r="N18" s="39"/>
      <c r="O18" s="40">
        <v>0</v>
      </c>
      <c r="P18" s="40"/>
      <c r="Q18" s="40"/>
      <c r="R18" s="40"/>
      <c r="S18" s="40"/>
      <c r="T18" s="41">
        <f>K18</f>
        <v>143.08</v>
      </c>
      <c r="U18" s="41"/>
      <c r="V18" s="41"/>
      <c r="W18" s="41"/>
      <c r="X18" s="41"/>
      <c r="AG18" s="42">
        <f>T18+T19</f>
        <v>512.73636</v>
      </c>
      <c r="AJ18" s="43">
        <v>423.39</v>
      </c>
      <c r="AL18" s="44">
        <f>AG18/AJ18</f>
        <v>1.2110261461064267</v>
      </c>
    </row>
    <row r="19" spans="1:38" ht="15" customHeight="1">
      <c r="A19" s="45"/>
      <c r="B19" s="46"/>
      <c r="C19" s="47"/>
      <c r="D19" s="48"/>
      <c r="E19" s="48"/>
      <c r="F19" s="48"/>
      <c r="G19" s="49"/>
      <c r="H19" s="37" t="s">
        <v>19</v>
      </c>
      <c r="I19" s="38" t="s">
        <v>20</v>
      </c>
      <c r="J19" s="38"/>
      <c r="K19" s="39">
        <v>5821.36</v>
      </c>
      <c r="L19" s="39"/>
      <c r="M19" s="39"/>
      <c r="N19" s="39"/>
      <c r="O19" s="50">
        <f>+'[1]Приказ изм нагрева'!D22</f>
        <v>0.0635</v>
      </c>
      <c r="P19" s="50"/>
      <c r="Q19" s="50"/>
      <c r="R19" s="50"/>
      <c r="S19" s="50"/>
      <c r="T19" s="41">
        <f>K19*O19</f>
        <v>369.65636</v>
      </c>
      <c r="U19" s="41"/>
      <c r="V19" s="41"/>
      <c r="W19" s="41"/>
      <c r="X19" s="41"/>
      <c r="AG19" s="51"/>
      <c r="AJ19" s="52"/>
      <c r="AL19" s="53"/>
    </row>
    <row r="21" spans="1:35" s="18" customFormat="1" ht="15">
      <c r="A21" s="54" t="s">
        <v>22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5"/>
      <c r="AG21" s="55"/>
      <c r="AH21"/>
      <c r="AI21" s="56"/>
    </row>
    <row r="22" spans="33:35" ht="12.75">
      <c r="AG22" s="10"/>
      <c r="AI22" s="57"/>
    </row>
    <row r="23" spans="1:33" s="60" customFormat="1" ht="42.75" customHeight="1">
      <c r="A23" s="58" t="s">
        <v>23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  <c r="AG23" s="59"/>
    </row>
    <row r="24" spans="1:35" ht="51" customHeight="1">
      <c r="A24" s="20" t="s">
        <v>7</v>
      </c>
      <c r="B24" s="21"/>
      <c r="C24" s="22" t="s">
        <v>8</v>
      </c>
      <c r="D24" s="23"/>
      <c r="E24" s="23"/>
      <c r="F24" s="23"/>
      <c r="G24" s="23"/>
      <c r="H24" s="24"/>
      <c r="I24" s="25" t="s">
        <v>9</v>
      </c>
      <c r="J24" s="25"/>
      <c r="K24" s="25" t="s">
        <v>10</v>
      </c>
      <c r="L24" s="25"/>
      <c r="M24" s="25"/>
      <c r="N24" s="25"/>
      <c r="O24" s="25" t="s">
        <v>24</v>
      </c>
      <c r="P24" s="25"/>
      <c r="Q24" s="25"/>
      <c r="R24" s="25"/>
      <c r="S24" s="25"/>
      <c r="T24" s="25" t="s">
        <v>12</v>
      </c>
      <c r="U24" s="25"/>
      <c r="V24" s="25"/>
      <c r="W24" s="25"/>
      <c r="X24" s="25"/>
      <c r="AG24" s="10"/>
      <c r="AI24" s="57"/>
    </row>
    <row r="25" spans="1:38" ht="12.75" customHeight="1">
      <c r="A25" s="26">
        <v>1</v>
      </c>
      <c r="B25" s="27"/>
      <c r="C25" s="26">
        <v>2</v>
      </c>
      <c r="D25" s="28"/>
      <c r="E25" s="28"/>
      <c r="F25" s="28"/>
      <c r="G25" s="28"/>
      <c r="H25" s="27"/>
      <c r="I25" s="29">
        <v>3</v>
      </c>
      <c r="J25" s="29"/>
      <c r="K25" s="29">
        <v>4</v>
      </c>
      <c r="L25" s="29"/>
      <c r="M25" s="29"/>
      <c r="N25" s="29"/>
      <c r="O25" s="29">
        <v>5</v>
      </c>
      <c r="P25" s="29"/>
      <c r="Q25" s="29"/>
      <c r="R25" s="29"/>
      <c r="S25" s="29"/>
      <c r="T25" s="29">
        <v>6</v>
      </c>
      <c r="U25" s="29"/>
      <c r="V25" s="29"/>
      <c r="W25" s="29"/>
      <c r="X25" s="29"/>
      <c r="AG25" s="10" t="s">
        <v>25</v>
      </c>
      <c r="AI25" s="57"/>
      <c r="AJ25" s="10" t="s">
        <v>25</v>
      </c>
      <c r="AL25" s="10" t="s">
        <v>14</v>
      </c>
    </row>
    <row r="26" spans="1:38" ht="12.75" customHeight="1">
      <c r="A26" s="32" t="s">
        <v>15</v>
      </c>
      <c r="B26" s="33"/>
      <c r="C26" s="34" t="s">
        <v>16</v>
      </c>
      <c r="D26" s="35"/>
      <c r="E26" s="35"/>
      <c r="F26" s="35"/>
      <c r="G26" s="36"/>
      <c r="H26" s="37" t="s">
        <v>17</v>
      </c>
      <c r="I26" s="61" t="s">
        <v>18</v>
      </c>
      <c r="J26" s="62"/>
      <c r="K26" s="41">
        <f>K16</f>
        <v>143.08</v>
      </c>
      <c r="L26" s="41"/>
      <c r="M26" s="41"/>
      <c r="N26" s="41"/>
      <c r="O26" s="63">
        <v>3.3</v>
      </c>
      <c r="P26" s="63"/>
      <c r="Q26" s="63"/>
      <c r="R26" s="63"/>
      <c r="S26" s="63"/>
      <c r="T26" s="41">
        <f>K26*O26</f>
        <v>472.16400000000004</v>
      </c>
      <c r="U26" s="41"/>
      <c r="V26" s="41"/>
      <c r="W26" s="41"/>
      <c r="X26" s="41"/>
      <c r="AG26" s="64">
        <f>T26+T27</f>
        <v>1790.0034767999998</v>
      </c>
      <c r="AI26" s="57"/>
      <c r="AJ26" s="65">
        <v>844.99</v>
      </c>
      <c r="AL26" s="44">
        <f>AG26/AJ26</f>
        <v>2.118372379318098</v>
      </c>
    </row>
    <row r="27" spans="1:38" ht="12.75" customHeight="1">
      <c r="A27" s="45"/>
      <c r="B27" s="46"/>
      <c r="C27" s="47"/>
      <c r="D27" s="48"/>
      <c r="E27" s="48"/>
      <c r="F27" s="48"/>
      <c r="G27" s="49"/>
      <c r="H27" s="37" t="s">
        <v>19</v>
      </c>
      <c r="I27" s="61" t="s">
        <v>20</v>
      </c>
      <c r="J27" s="62"/>
      <c r="K27" s="41">
        <f>K17</f>
        <v>5821.36</v>
      </c>
      <c r="L27" s="41"/>
      <c r="M27" s="41"/>
      <c r="N27" s="41"/>
      <c r="O27" s="63">
        <f>O26*O17</f>
        <v>0.22637999999999997</v>
      </c>
      <c r="P27" s="63"/>
      <c r="Q27" s="63"/>
      <c r="R27" s="63"/>
      <c r="S27" s="63"/>
      <c r="T27" s="41">
        <f>K27*O27</f>
        <v>1317.8394767999998</v>
      </c>
      <c r="U27" s="41"/>
      <c r="V27" s="41"/>
      <c r="W27" s="41"/>
      <c r="X27" s="41"/>
      <c r="AG27" s="66"/>
      <c r="AI27" s="57"/>
      <c r="AJ27" s="67"/>
      <c r="AL27" s="53"/>
    </row>
    <row r="28" spans="1:38" ht="12.75" customHeight="1">
      <c r="A28" s="32" t="s">
        <v>15</v>
      </c>
      <c r="B28" s="33"/>
      <c r="C28" s="34" t="s">
        <v>21</v>
      </c>
      <c r="D28" s="35"/>
      <c r="E28" s="35"/>
      <c r="F28" s="35"/>
      <c r="G28" s="36"/>
      <c r="H28" s="37" t="s">
        <v>17</v>
      </c>
      <c r="I28" s="61" t="s">
        <v>18</v>
      </c>
      <c r="J28" s="62"/>
      <c r="K28" s="41">
        <f>K18</f>
        <v>143.08</v>
      </c>
      <c r="L28" s="41"/>
      <c r="M28" s="41"/>
      <c r="N28" s="41"/>
      <c r="O28" s="63">
        <v>3.3</v>
      </c>
      <c r="P28" s="63"/>
      <c r="Q28" s="63"/>
      <c r="R28" s="63"/>
      <c r="S28" s="63"/>
      <c r="T28" s="41">
        <f>K28*O28</f>
        <v>472.16400000000004</v>
      </c>
      <c r="U28" s="41"/>
      <c r="V28" s="41"/>
      <c r="W28" s="41"/>
      <c r="X28" s="41"/>
      <c r="AG28" s="64">
        <f>T28+T29</f>
        <v>1692.0299879999998</v>
      </c>
      <c r="AI28" s="57"/>
      <c r="AJ28" s="65">
        <v>844.99</v>
      </c>
      <c r="AL28" s="44">
        <f>AG28/AJ28</f>
        <v>2.002426050012426</v>
      </c>
    </row>
    <row r="29" spans="1:38" ht="12.75" customHeight="1">
      <c r="A29" s="45"/>
      <c r="B29" s="46"/>
      <c r="C29" s="47"/>
      <c r="D29" s="48"/>
      <c r="E29" s="48"/>
      <c r="F29" s="48"/>
      <c r="G29" s="49"/>
      <c r="H29" s="37" t="s">
        <v>19</v>
      </c>
      <c r="I29" s="61" t="s">
        <v>20</v>
      </c>
      <c r="J29" s="62"/>
      <c r="K29" s="41">
        <f>K19</f>
        <v>5821.36</v>
      </c>
      <c r="L29" s="41"/>
      <c r="M29" s="41"/>
      <c r="N29" s="41"/>
      <c r="O29" s="63">
        <f>O28*O19</f>
        <v>0.20955</v>
      </c>
      <c r="P29" s="63"/>
      <c r="Q29" s="63"/>
      <c r="R29" s="63"/>
      <c r="S29" s="63"/>
      <c r="T29" s="41">
        <f>K29*O29</f>
        <v>1219.8659879999998</v>
      </c>
      <c r="U29" s="41"/>
      <c r="V29" s="41"/>
      <c r="W29" s="41"/>
      <c r="X29" s="41"/>
      <c r="AG29" s="66"/>
      <c r="AI29" s="57"/>
      <c r="AJ29" s="67"/>
      <c r="AL29" s="53"/>
    </row>
    <row r="30" spans="4:35" ht="12.75">
      <c r="D30" s="68"/>
      <c r="E30" s="68"/>
      <c r="F30" s="68"/>
      <c r="G30" s="68"/>
      <c r="H30" s="68"/>
      <c r="I30" s="68"/>
      <c r="J30" s="68"/>
      <c r="AG30" s="10"/>
      <c r="AI30" s="57"/>
    </row>
    <row r="31" spans="1:33" s="60" customFormat="1" ht="38.25" customHeight="1">
      <c r="A31" s="58" t="s">
        <v>26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9"/>
      <c r="AG31" s="59"/>
    </row>
    <row r="32" spans="1:35" ht="51" customHeight="1">
      <c r="A32" s="20" t="s">
        <v>7</v>
      </c>
      <c r="B32" s="21"/>
      <c r="C32" s="22" t="s">
        <v>8</v>
      </c>
      <c r="D32" s="23"/>
      <c r="E32" s="23"/>
      <c r="F32" s="23"/>
      <c r="G32" s="23"/>
      <c r="H32" s="24"/>
      <c r="I32" s="25" t="s">
        <v>9</v>
      </c>
      <c r="J32" s="25"/>
      <c r="K32" s="25" t="s">
        <v>10</v>
      </c>
      <c r="L32" s="25"/>
      <c r="M32" s="25"/>
      <c r="N32" s="25"/>
      <c r="O32" s="25" t="str">
        <f>+O24</f>
        <v>Норматив
 горячей воды
куб.м. ** Гкал/куб.м</v>
      </c>
      <c r="P32" s="25"/>
      <c r="Q32" s="25"/>
      <c r="R32" s="25"/>
      <c r="S32" s="25"/>
      <c r="T32" s="25" t="s">
        <v>12</v>
      </c>
      <c r="U32" s="25"/>
      <c r="V32" s="25"/>
      <c r="W32" s="25"/>
      <c r="X32" s="25"/>
      <c r="AG32" s="10"/>
      <c r="AI32" s="57"/>
    </row>
    <row r="33" spans="1:38" ht="12.75" customHeight="1">
      <c r="A33" s="26">
        <v>1</v>
      </c>
      <c r="B33" s="27"/>
      <c r="C33" s="26">
        <v>2</v>
      </c>
      <c r="D33" s="28"/>
      <c r="E33" s="28"/>
      <c r="F33" s="28"/>
      <c r="G33" s="28"/>
      <c r="H33" s="27"/>
      <c r="I33" s="29">
        <v>3</v>
      </c>
      <c r="J33" s="29"/>
      <c r="K33" s="29">
        <v>4</v>
      </c>
      <c r="L33" s="29"/>
      <c r="M33" s="29"/>
      <c r="N33" s="29"/>
      <c r="O33" s="29">
        <v>5</v>
      </c>
      <c r="P33" s="29"/>
      <c r="Q33" s="29"/>
      <c r="R33" s="29"/>
      <c r="S33" s="29"/>
      <c r="T33" s="29">
        <v>6</v>
      </c>
      <c r="U33" s="29"/>
      <c r="V33" s="29"/>
      <c r="W33" s="29"/>
      <c r="X33" s="29"/>
      <c r="AG33" s="10"/>
      <c r="AI33" s="57"/>
      <c r="AJ33" s="10"/>
      <c r="AL33" s="10"/>
    </row>
    <row r="34" spans="1:38" ht="12.75" customHeight="1">
      <c r="A34" s="32" t="s">
        <v>15</v>
      </c>
      <c r="B34" s="33"/>
      <c r="C34" s="34" t="s">
        <v>16</v>
      </c>
      <c r="D34" s="35"/>
      <c r="E34" s="35"/>
      <c r="F34" s="35"/>
      <c r="G34" s="36"/>
      <c r="H34" s="37" t="s">
        <v>17</v>
      </c>
      <c r="I34" s="61" t="s">
        <v>18</v>
      </c>
      <c r="J34" s="62"/>
      <c r="K34" s="41">
        <f>K16</f>
        <v>143.08</v>
      </c>
      <c r="L34" s="41"/>
      <c r="M34" s="41"/>
      <c r="N34" s="41"/>
      <c r="O34" s="63">
        <v>3.24</v>
      </c>
      <c r="P34" s="63"/>
      <c r="Q34" s="63"/>
      <c r="R34" s="63"/>
      <c r="S34" s="63"/>
      <c r="T34" s="41">
        <f>K34*O34</f>
        <v>463.57920000000007</v>
      </c>
      <c r="U34" s="41"/>
      <c r="V34" s="41"/>
      <c r="W34" s="41"/>
      <c r="X34" s="41"/>
      <c r="AG34" s="64">
        <f>T34+T35</f>
        <v>1757.45795904</v>
      </c>
      <c r="AI34" s="57"/>
      <c r="AJ34" s="65">
        <v>810.49</v>
      </c>
      <c r="AL34" s="44">
        <f>AG34/AJ34</f>
        <v>2.168389442238646</v>
      </c>
    </row>
    <row r="35" spans="1:38" ht="12.75" customHeight="1">
      <c r="A35" s="45"/>
      <c r="B35" s="46"/>
      <c r="C35" s="47"/>
      <c r="D35" s="48"/>
      <c r="E35" s="48"/>
      <c r="F35" s="48"/>
      <c r="G35" s="49"/>
      <c r="H35" s="37" t="s">
        <v>19</v>
      </c>
      <c r="I35" s="61" t="s">
        <v>20</v>
      </c>
      <c r="J35" s="62"/>
      <c r="K35" s="41">
        <f>K17</f>
        <v>5821.36</v>
      </c>
      <c r="L35" s="41"/>
      <c r="M35" s="41"/>
      <c r="N35" s="41"/>
      <c r="O35" s="63">
        <f>O34*O17</f>
        <v>0.222264</v>
      </c>
      <c r="P35" s="63"/>
      <c r="Q35" s="63"/>
      <c r="R35" s="63"/>
      <c r="S35" s="63"/>
      <c r="T35" s="41">
        <f>K35*O35</f>
        <v>1293.87875904</v>
      </c>
      <c r="U35" s="41"/>
      <c r="V35" s="41"/>
      <c r="W35" s="41"/>
      <c r="X35" s="41"/>
      <c r="AG35" s="66"/>
      <c r="AI35" s="57"/>
      <c r="AJ35" s="67"/>
      <c r="AL35" s="53"/>
    </row>
    <row r="36" spans="1:38" ht="12.75" customHeight="1">
      <c r="A36" s="32" t="s">
        <v>15</v>
      </c>
      <c r="B36" s="33"/>
      <c r="C36" s="34" t="s">
        <v>21</v>
      </c>
      <c r="D36" s="35"/>
      <c r="E36" s="35"/>
      <c r="F36" s="35"/>
      <c r="G36" s="36"/>
      <c r="H36" s="37" t="s">
        <v>17</v>
      </c>
      <c r="I36" s="61" t="s">
        <v>18</v>
      </c>
      <c r="J36" s="62"/>
      <c r="K36" s="41">
        <f>K18</f>
        <v>143.08</v>
      </c>
      <c r="L36" s="41"/>
      <c r="M36" s="41"/>
      <c r="N36" s="41"/>
      <c r="O36" s="63">
        <v>3.24</v>
      </c>
      <c r="P36" s="63"/>
      <c r="Q36" s="63"/>
      <c r="R36" s="63"/>
      <c r="S36" s="63"/>
      <c r="T36" s="41">
        <f>K36*O36</f>
        <v>463.57920000000007</v>
      </c>
      <c r="U36" s="41"/>
      <c r="V36" s="41"/>
      <c r="W36" s="41"/>
      <c r="X36" s="41"/>
      <c r="AG36" s="64">
        <f>T36+T37</f>
        <v>1661.2658064000002</v>
      </c>
      <c r="AI36" s="57"/>
      <c r="AJ36" s="65">
        <v>810.49</v>
      </c>
      <c r="AL36" s="44">
        <f>AG36/AJ36</f>
        <v>2.0497054947007367</v>
      </c>
    </row>
    <row r="37" spans="1:38" ht="12.75" customHeight="1">
      <c r="A37" s="45"/>
      <c r="B37" s="46"/>
      <c r="C37" s="47"/>
      <c r="D37" s="48"/>
      <c r="E37" s="48"/>
      <c r="F37" s="48"/>
      <c r="G37" s="49"/>
      <c r="H37" s="37" t="s">
        <v>19</v>
      </c>
      <c r="I37" s="61" t="s">
        <v>20</v>
      </c>
      <c r="J37" s="62"/>
      <c r="K37" s="41">
        <f>K19</f>
        <v>5821.36</v>
      </c>
      <c r="L37" s="41"/>
      <c r="M37" s="41"/>
      <c r="N37" s="41"/>
      <c r="O37" s="63">
        <f>O36*O19</f>
        <v>0.20574</v>
      </c>
      <c r="P37" s="63"/>
      <c r="Q37" s="63"/>
      <c r="R37" s="63"/>
      <c r="S37" s="63"/>
      <c r="T37" s="41">
        <f>K37*O37</f>
        <v>1197.6866064</v>
      </c>
      <c r="U37" s="41"/>
      <c r="V37" s="41"/>
      <c r="W37" s="41"/>
      <c r="X37" s="41"/>
      <c r="AG37" s="66"/>
      <c r="AI37" s="57"/>
      <c r="AJ37" s="67"/>
      <c r="AL37" s="53"/>
    </row>
    <row r="38" spans="4:35" ht="12.75">
      <c r="D38" s="68"/>
      <c r="E38" s="68"/>
      <c r="F38" s="68"/>
      <c r="G38" s="68"/>
      <c r="H38" s="68"/>
      <c r="I38" s="68"/>
      <c r="J38" s="68"/>
      <c r="AG38" s="10"/>
      <c r="AI38" s="57"/>
    </row>
    <row r="39" spans="1:33" s="60" customFormat="1" ht="38.25" customHeight="1">
      <c r="A39" s="58" t="s">
        <v>27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5" ht="51" customHeight="1">
      <c r="A40" s="20" t="s">
        <v>7</v>
      </c>
      <c r="B40" s="21"/>
      <c r="C40" s="22" t="s">
        <v>8</v>
      </c>
      <c r="D40" s="23"/>
      <c r="E40" s="23"/>
      <c r="F40" s="23"/>
      <c r="G40" s="23"/>
      <c r="H40" s="24"/>
      <c r="I40" s="25" t="s">
        <v>9</v>
      </c>
      <c r="J40" s="25"/>
      <c r="K40" s="25" t="s">
        <v>10</v>
      </c>
      <c r="L40" s="25"/>
      <c r="M40" s="25"/>
      <c r="N40" s="25"/>
      <c r="O40" s="25" t="str">
        <f>+O32</f>
        <v>Норматив
 горячей воды
куб.м. ** Гкал/куб.м</v>
      </c>
      <c r="P40" s="25"/>
      <c r="Q40" s="25"/>
      <c r="R40" s="25"/>
      <c r="S40" s="25"/>
      <c r="T40" s="25" t="s">
        <v>12</v>
      </c>
      <c r="U40" s="25"/>
      <c r="V40" s="25"/>
      <c r="W40" s="25"/>
      <c r="X40" s="25"/>
      <c r="AG40" s="10"/>
      <c r="AI40" s="57"/>
    </row>
    <row r="41" spans="1:38" ht="12.75" customHeight="1">
      <c r="A41" s="26">
        <v>1</v>
      </c>
      <c r="B41" s="27"/>
      <c r="C41" s="26">
        <v>2</v>
      </c>
      <c r="D41" s="28"/>
      <c r="E41" s="28"/>
      <c r="F41" s="28"/>
      <c r="G41" s="28"/>
      <c r="H41" s="27"/>
      <c r="I41" s="29">
        <v>3</v>
      </c>
      <c r="J41" s="29"/>
      <c r="K41" s="29">
        <v>4</v>
      </c>
      <c r="L41" s="29"/>
      <c r="M41" s="29"/>
      <c r="N41" s="29"/>
      <c r="O41" s="29">
        <v>5</v>
      </c>
      <c r="P41" s="29"/>
      <c r="Q41" s="29"/>
      <c r="R41" s="29"/>
      <c r="S41" s="29"/>
      <c r="T41" s="29">
        <v>6</v>
      </c>
      <c r="U41" s="29"/>
      <c r="V41" s="29"/>
      <c r="W41" s="29"/>
      <c r="X41" s="29"/>
      <c r="AG41" s="10"/>
      <c r="AI41" s="57"/>
      <c r="AJ41" s="10"/>
      <c r="AL41" s="10"/>
    </row>
    <row r="42" spans="1:38" ht="12.75" customHeight="1">
      <c r="A42" s="32" t="s">
        <v>15</v>
      </c>
      <c r="B42" s="33"/>
      <c r="C42" s="34" t="s">
        <v>16</v>
      </c>
      <c r="D42" s="35"/>
      <c r="E42" s="35"/>
      <c r="F42" s="35"/>
      <c r="G42" s="36"/>
      <c r="H42" s="37" t="s">
        <v>17</v>
      </c>
      <c r="I42" s="61" t="s">
        <v>18</v>
      </c>
      <c r="J42" s="62"/>
      <c r="K42" s="41">
        <f>K16</f>
        <v>143.08</v>
      </c>
      <c r="L42" s="41"/>
      <c r="M42" s="41"/>
      <c r="N42" s="41"/>
      <c r="O42" s="63">
        <v>3.19</v>
      </c>
      <c r="P42" s="63"/>
      <c r="Q42" s="63"/>
      <c r="R42" s="63"/>
      <c r="S42" s="63"/>
      <c r="T42" s="41">
        <f>K42*O42</f>
        <v>456.4252</v>
      </c>
      <c r="U42" s="41"/>
      <c r="V42" s="41"/>
      <c r="W42" s="41"/>
      <c r="X42" s="41"/>
      <c r="AG42" s="64">
        <f>T42+T43</f>
        <v>1730.3366942399998</v>
      </c>
      <c r="AI42" s="57"/>
      <c r="AJ42" s="65">
        <v>777.52</v>
      </c>
      <c r="AL42" s="44">
        <f>AG42/AJ42</f>
        <v>2.2254561866447164</v>
      </c>
    </row>
    <row r="43" spans="1:38" ht="12.75" customHeight="1">
      <c r="A43" s="45"/>
      <c r="B43" s="46"/>
      <c r="C43" s="47"/>
      <c r="D43" s="48"/>
      <c r="E43" s="48"/>
      <c r="F43" s="48"/>
      <c r="G43" s="49"/>
      <c r="H43" s="37" t="s">
        <v>19</v>
      </c>
      <c r="I43" s="61" t="s">
        <v>20</v>
      </c>
      <c r="J43" s="62"/>
      <c r="K43" s="41">
        <f>K17</f>
        <v>5821.36</v>
      </c>
      <c r="L43" s="41"/>
      <c r="M43" s="41"/>
      <c r="N43" s="41"/>
      <c r="O43" s="63">
        <f>O42*O17</f>
        <v>0.21883399999999997</v>
      </c>
      <c r="P43" s="63"/>
      <c r="Q43" s="63"/>
      <c r="R43" s="63"/>
      <c r="S43" s="63"/>
      <c r="T43" s="41">
        <f>K43*O43</f>
        <v>1273.9114942399997</v>
      </c>
      <c r="U43" s="41"/>
      <c r="V43" s="41"/>
      <c r="W43" s="41"/>
      <c r="X43" s="41"/>
      <c r="AG43" s="66"/>
      <c r="AI43" s="57"/>
      <c r="AJ43" s="67"/>
      <c r="AL43" s="53"/>
    </row>
    <row r="44" spans="1:38" ht="12.75" customHeight="1">
      <c r="A44" s="32" t="s">
        <v>15</v>
      </c>
      <c r="B44" s="33"/>
      <c r="C44" s="34" t="s">
        <v>21</v>
      </c>
      <c r="D44" s="35"/>
      <c r="E44" s="35"/>
      <c r="F44" s="35"/>
      <c r="G44" s="36"/>
      <c r="H44" s="37" t="s">
        <v>17</v>
      </c>
      <c r="I44" s="61" t="s">
        <v>18</v>
      </c>
      <c r="J44" s="62"/>
      <c r="K44" s="41">
        <f>K18</f>
        <v>143.08</v>
      </c>
      <c r="L44" s="41"/>
      <c r="M44" s="41"/>
      <c r="N44" s="41"/>
      <c r="O44" s="63">
        <v>3.19</v>
      </c>
      <c r="P44" s="63"/>
      <c r="Q44" s="63"/>
      <c r="R44" s="63"/>
      <c r="S44" s="63"/>
      <c r="T44" s="41">
        <f>K44*O44</f>
        <v>456.4252</v>
      </c>
      <c r="U44" s="41"/>
      <c r="V44" s="41"/>
      <c r="W44" s="41"/>
      <c r="X44" s="41"/>
      <c r="AG44" s="64">
        <f>T44+T45</f>
        <v>1635.6289883999998</v>
      </c>
      <c r="AI44" s="57"/>
      <c r="AJ44" s="65">
        <v>777.52</v>
      </c>
      <c r="AL44" s="44">
        <f>AG44/AJ44</f>
        <v>2.1036487658195284</v>
      </c>
    </row>
    <row r="45" spans="1:38" ht="12.75" customHeight="1">
      <c r="A45" s="45"/>
      <c r="B45" s="46"/>
      <c r="C45" s="47"/>
      <c r="D45" s="48"/>
      <c r="E45" s="48"/>
      <c r="F45" s="48"/>
      <c r="G45" s="49"/>
      <c r="H45" s="37" t="s">
        <v>19</v>
      </c>
      <c r="I45" s="61" t="s">
        <v>20</v>
      </c>
      <c r="J45" s="62"/>
      <c r="K45" s="41">
        <f>K19</f>
        <v>5821.36</v>
      </c>
      <c r="L45" s="41"/>
      <c r="M45" s="41"/>
      <c r="N45" s="41"/>
      <c r="O45" s="63">
        <f>O44*O19</f>
        <v>0.202565</v>
      </c>
      <c r="P45" s="63"/>
      <c r="Q45" s="63"/>
      <c r="R45" s="63"/>
      <c r="S45" s="63"/>
      <c r="T45" s="41">
        <f>K45*O45</f>
        <v>1179.2037884</v>
      </c>
      <c r="U45" s="41"/>
      <c r="V45" s="41"/>
      <c r="W45" s="41"/>
      <c r="X45" s="41"/>
      <c r="AG45" s="66"/>
      <c r="AI45" s="57"/>
      <c r="AJ45" s="67"/>
      <c r="AL45" s="53"/>
    </row>
    <row r="46" spans="4:35" ht="12.75">
      <c r="D46" s="68"/>
      <c r="E46" s="68"/>
      <c r="F46" s="68"/>
      <c r="G46" s="68"/>
      <c r="H46" s="68"/>
      <c r="I46" s="68"/>
      <c r="J46" s="68"/>
      <c r="AG46" s="10"/>
      <c r="AI46" s="57"/>
    </row>
    <row r="47" spans="1:33" s="60" customFormat="1" ht="45" customHeight="1">
      <c r="A47" s="58" t="s">
        <v>28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5" ht="51" customHeight="1">
      <c r="A48" s="20" t="s">
        <v>7</v>
      </c>
      <c r="B48" s="21"/>
      <c r="C48" s="22" t="s">
        <v>8</v>
      </c>
      <c r="D48" s="23"/>
      <c r="E48" s="23"/>
      <c r="F48" s="23"/>
      <c r="G48" s="23"/>
      <c r="H48" s="24"/>
      <c r="I48" s="25" t="s">
        <v>9</v>
      </c>
      <c r="J48" s="25"/>
      <c r="K48" s="25" t="s">
        <v>10</v>
      </c>
      <c r="L48" s="25"/>
      <c r="M48" s="25"/>
      <c r="N48" s="25"/>
      <c r="O48" s="25" t="str">
        <f>+O40</f>
        <v>Норматив
 горячей воды
куб.м. ** Гкал/куб.м</v>
      </c>
      <c r="P48" s="25"/>
      <c r="Q48" s="25"/>
      <c r="R48" s="25"/>
      <c r="S48" s="25"/>
      <c r="T48" s="25" t="s">
        <v>12</v>
      </c>
      <c r="U48" s="25"/>
      <c r="V48" s="25"/>
      <c r="W48" s="25"/>
      <c r="X48" s="25"/>
      <c r="AG48" s="10"/>
      <c r="AI48" s="57"/>
    </row>
    <row r="49" spans="1:38" ht="12.75" customHeight="1">
      <c r="A49" s="26">
        <v>1</v>
      </c>
      <c r="B49" s="27"/>
      <c r="C49" s="26">
        <v>2</v>
      </c>
      <c r="D49" s="28"/>
      <c r="E49" s="28"/>
      <c r="F49" s="28"/>
      <c r="G49" s="28"/>
      <c r="H49" s="27"/>
      <c r="I49" s="29">
        <v>3</v>
      </c>
      <c r="J49" s="29"/>
      <c r="K49" s="29">
        <v>4</v>
      </c>
      <c r="L49" s="29"/>
      <c r="M49" s="29"/>
      <c r="N49" s="29"/>
      <c r="O49" s="29">
        <v>5</v>
      </c>
      <c r="P49" s="29"/>
      <c r="Q49" s="29"/>
      <c r="R49" s="29"/>
      <c r="S49" s="29"/>
      <c r="T49" s="29">
        <v>6</v>
      </c>
      <c r="U49" s="29"/>
      <c r="V49" s="29"/>
      <c r="W49" s="29"/>
      <c r="X49" s="29"/>
      <c r="AG49" s="10"/>
      <c r="AI49" s="57"/>
      <c r="AJ49" s="10"/>
      <c r="AL49" s="10"/>
    </row>
    <row r="50" spans="1:38" ht="12.75" customHeight="1">
      <c r="A50" s="32" t="s">
        <v>15</v>
      </c>
      <c r="B50" s="33"/>
      <c r="C50" s="34" t="s">
        <v>16</v>
      </c>
      <c r="D50" s="35"/>
      <c r="E50" s="35"/>
      <c r="F50" s="35"/>
      <c r="G50" s="36"/>
      <c r="H50" s="37" t="s">
        <v>17</v>
      </c>
      <c r="I50" s="61" t="s">
        <v>18</v>
      </c>
      <c r="J50" s="62"/>
      <c r="K50" s="41">
        <f>K16</f>
        <v>143.08</v>
      </c>
      <c r="L50" s="41"/>
      <c r="M50" s="41"/>
      <c r="N50" s="41"/>
      <c r="O50" s="63">
        <v>2.63</v>
      </c>
      <c r="P50" s="63"/>
      <c r="Q50" s="63"/>
      <c r="R50" s="63"/>
      <c r="S50" s="63"/>
      <c r="T50" s="41">
        <f>K50*O50</f>
        <v>376.3004</v>
      </c>
      <c r="U50" s="41"/>
      <c r="V50" s="41"/>
      <c r="W50" s="41"/>
      <c r="X50" s="41"/>
      <c r="AG50" s="64">
        <f>T50+T51</f>
        <v>1426.57852848</v>
      </c>
      <c r="AI50" s="57"/>
      <c r="AJ50" s="65">
        <v>693.58</v>
      </c>
      <c r="AL50" s="44">
        <f>AG50/AJ50</f>
        <v>2.056833427261455</v>
      </c>
    </row>
    <row r="51" spans="1:38" ht="12.75" customHeight="1">
      <c r="A51" s="45"/>
      <c r="B51" s="46"/>
      <c r="C51" s="47"/>
      <c r="D51" s="48"/>
      <c r="E51" s="48"/>
      <c r="F51" s="48"/>
      <c r="G51" s="49"/>
      <c r="H51" s="37" t="s">
        <v>19</v>
      </c>
      <c r="I51" s="61" t="s">
        <v>20</v>
      </c>
      <c r="J51" s="62"/>
      <c r="K51" s="41">
        <f>K17</f>
        <v>5821.36</v>
      </c>
      <c r="L51" s="41"/>
      <c r="M51" s="41"/>
      <c r="N51" s="41"/>
      <c r="O51" s="63">
        <f>O50*O17</f>
        <v>0.18041799999999997</v>
      </c>
      <c r="P51" s="63"/>
      <c r="Q51" s="63"/>
      <c r="R51" s="63"/>
      <c r="S51" s="63"/>
      <c r="T51" s="41">
        <f>K51*O51</f>
        <v>1050.2781284799999</v>
      </c>
      <c r="U51" s="41"/>
      <c r="V51" s="41"/>
      <c r="W51" s="41"/>
      <c r="X51" s="41"/>
      <c r="AG51" s="66"/>
      <c r="AI51" s="57"/>
      <c r="AJ51" s="67"/>
      <c r="AL51" s="53"/>
    </row>
    <row r="52" spans="1:38" ht="12.75" customHeight="1">
      <c r="A52" s="32" t="s">
        <v>15</v>
      </c>
      <c r="B52" s="33"/>
      <c r="C52" s="34" t="s">
        <v>21</v>
      </c>
      <c r="D52" s="35"/>
      <c r="E52" s="35"/>
      <c r="F52" s="35"/>
      <c r="G52" s="36"/>
      <c r="H52" s="37" t="s">
        <v>17</v>
      </c>
      <c r="I52" s="61" t="s">
        <v>18</v>
      </c>
      <c r="J52" s="62"/>
      <c r="K52" s="41">
        <f>K18</f>
        <v>143.08</v>
      </c>
      <c r="L52" s="41"/>
      <c r="M52" s="41"/>
      <c r="N52" s="41"/>
      <c r="O52" s="63">
        <v>2.63</v>
      </c>
      <c r="P52" s="63"/>
      <c r="Q52" s="63"/>
      <c r="R52" s="63"/>
      <c r="S52" s="63"/>
      <c r="T52" s="41">
        <f>K52*O52</f>
        <v>376.3004</v>
      </c>
      <c r="U52" s="41"/>
      <c r="V52" s="41"/>
      <c r="W52" s="41"/>
      <c r="X52" s="41"/>
      <c r="AG52" s="64">
        <f>T52+T53</f>
        <v>1348.4966267999998</v>
      </c>
      <c r="AI52" s="57"/>
      <c r="AJ52" s="65">
        <v>693.58</v>
      </c>
      <c r="AL52" s="44">
        <f>AG52/AJ52</f>
        <v>1.9442553516537382</v>
      </c>
    </row>
    <row r="53" spans="1:38" ht="12.75" customHeight="1">
      <c r="A53" s="45"/>
      <c r="B53" s="46"/>
      <c r="C53" s="47"/>
      <c r="D53" s="48"/>
      <c r="E53" s="48"/>
      <c r="F53" s="48"/>
      <c r="G53" s="49"/>
      <c r="H53" s="37" t="s">
        <v>19</v>
      </c>
      <c r="I53" s="61" t="s">
        <v>20</v>
      </c>
      <c r="J53" s="62"/>
      <c r="K53" s="41">
        <f>K19</f>
        <v>5821.36</v>
      </c>
      <c r="L53" s="41"/>
      <c r="M53" s="41"/>
      <c r="N53" s="41"/>
      <c r="O53" s="63">
        <f>O52*O19</f>
        <v>0.167005</v>
      </c>
      <c r="P53" s="63"/>
      <c r="Q53" s="63"/>
      <c r="R53" s="63"/>
      <c r="S53" s="63"/>
      <c r="T53" s="41">
        <f>K53*O53</f>
        <v>972.1962267999999</v>
      </c>
      <c r="U53" s="41"/>
      <c r="V53" s="41"/>
      <c r="W53" s="41"/>
      <c r="X53" s="41"/>
      <c r="AG53" s="66"/>
      <c r="AI53" s="57"/>
      <c r="AJ53" s="67"/>
      <c r="AL53" s="53"/>
    </row>
    <row r="54" spans="4:35" ht="12.75">
      <c r="D54" s="68"/>
      <c r="E54" s="68"/>
      <c r="F54" s="68"/>
      <c r="G54" s="68"/>
      <c r="H54" s="68"/>
      <c r="I54" s="68"/>
      <c r="J54" s="68"/>
      <c r="AG54" s="10"/>
      <c r="AI54" s="57"/>
    </row>
    <row r="55" spans="1:33" s="60" customFormat="1" ht="37.5" customHeight="1">
      <c r="A55" s="58" t="s">
        <v>29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5" ht="51" customHeight="1">
      <c r="A56" s="20" t="s">
        <v>7</v>
      </c>
      <c r="B56" s="21"/>
      <c r="C56" s="22" t="s">
        <v>8</v>
      </c>
      <c r="D56" s="23"/>
      <c r="E56" s="23"/>
      <c r="F56" s="23"/>
      <c r="G56" s="23"/>
      <c r="H56" s="24"/>
      <c r="I56" s="25" t="s">
        <v>9</v>
      </c>
      <c r="J56" s="25"/>
      <c r="K56" s="25" t="s">
        <v>10</v>
      </c>
      <c r="L56" s="25"/>
      <c r="M56" s="25"/>
      <c r="N56" s="25"/>
      <c r="O56" s="25" t="str">
        <f>+O48</f>
        <v>Норматив
 горячей воды
куб.м. ** Гкал/куб.м</v>
      </c>
      <c r="P56" s="25"/>
      <c r="Q56" s="25"/>
      <c r="R56" s="25"/>
      <c r="S56" s="25"/>
      <c r="T56" s="25" t="s">
        <v>12</v>
      </c>
      <c r="U56" s="25"/>
      <c r="V56" s="25"/>
      <c r="W56" s="25"/>
      <c r="X56" s="25"/>
      <c r="AG56" s="10"/>
      <c r="AI56" s="57"/>
    </row>
    <row r="57" spans="1:38" ht="12.75" customHeight="1">
      <c r="A57" s="26">
        <v>1</v>
      </c>
      <c r="B57" s="27"/>
      <c r="C57" s="26">
        <v>2</v>
      </c>
      <c r="D57" s="28"/>
      <c r="E57" s="28"/>
      <c r="F57" s="28"/>
      <c r="G57" s="28"/>
      <c r="H57" s="27"/>
      <c r="I57" s="29">
        <v>3</v>
      </c>
      <c r="J57" s="29"/>
      <c r="K57" s="29">
        <v>4</v>
      </c>
      <c r="L57" s="29"/>
      <c r="M57" s="29"/>
      <c r="N57" s="29"/>
      <c r="O57" s="29">
        <v>5</v>
      </c>
      <c r="P57" s="29"/>
      <c r="Q57" s="29"/>
      <c r="R57" s="29"/>
      <c r="S57" s="29"/>
      <c r="T57" s="29">
        <v>6</v>
      </c>
      <c r="U57" s="29"/>
      <c r="V57" s="29"/>
      <c r="W57" s="29"/>
      <c r="X57" s="29"/>
      <c r="AG57" s="10"/>
      <c r="AI57" s="57"/>
      <c r="AJ57" s="10"/>
      <c r="AL57" s="10"/>
    </row>
    <row r="58" spans="1:38" ht="12.75" customHeight="1">
      <c r="A58" s="32" t="s">
        <v>15</v>
      </c>
      <c r="B58" s="33"/>
      <c r="C58" s="34" t="s">
        <v>16</v>
      </c>
      <c r="D58" s="35"/>
      <c r="E58" s="35"/>
      <c r="F58" s="35"/>
      <c r="G58" s="36"/>
      <c r="H58" s="37" t="s">
        <v>17</v>
      </c>
      <c r="I58" s="61" t="s">
        <v>18</v>
      </c>
      <c r="J58" s="62"/>
      <c r="K58" s="41">
        <f>K16</f>
        <v>143.08</v>
      </c>
      <c r="L58" s="41"/>
      <c r="M58" s="41"/>
      <c r="N58" s="41"/>
      <c r="O58" s="63">
        <v>1.69</v>
      </c>
      <c r="P58" s="63"/>
      <c r="Q58" s="63"/>
      <c r="R58" s="63"/>
      <c r="S58" s="63"/>
      <c r="T58" s="41">
        <f>K58*O58</f>
        <v>241.8052</v>
      </c>
      <c r="U58" s="41"/>
      <c r="V58" s="41"/>
      <c r="W58" s="41"/>
      <c r="X58" s="41"/>
      <c r="AG58" s="64">
        <f>T58+T59</f>
        <v>916.6987502399999</v>
      </c>
      <c r="AI58" s="57"/>
      <c r="AJ58" s="65">
        <v>609.59</v>
      </c>
      <c r="AL58" s="44">
        <f>AG58/AJ58</f>
        <v>1.503795584310766</v>
      </c>
    </row>
    <row r="59" spans="1:38" ht="12.75" customHeight="1">
      <c r="A59" s="45"/>
      <c r="B59" s="46"/>
      <c r="C59" s="47"/>
      <c r="D59" s="48"/>
      <c r="E59" s="48"/>
      <c r="F59" s="48"/>
      <c r="G59" s="49"/>
      <c r="H59" s="37" t="s">
        <v>19</v>
      </c>
      <c r="I59" s="61" t="s">
        <v>20</v>
      </c>
      <c r="J59" s="62"/>
      <c r="K59" s="41">
        <f>K17</f>
        <v>5821.36</v>
      </c>
      <c r="L59" s="41"/>
      <c r="M59" s="41"/>
      <c r="N59" s="41"/>
      <c r="O59" s="63">
        <f>O58*O17</f>
        <v>0.11593399999999998</v>
      </c>
      <c r="P59" s="63"/>
      <c r="Q59" s="63"/>
      <c r="R59" s="63"/>
      <c r="S59" s="63"/>
      <c r="T59" s="41">
        <f>K59*O59</f>
        <v>674.8935502399999</v>
      </c>
      <c r="U59" s="41"/>
      <c r="V59" s="41"/>
      <c r="W59" s="41"/>
      <c r="X59" s="41"/>
      <c r="AG59" s="66"/>
      <c r="AI59" s="57"/>
      <c r="AJ59" s="67"/>
      <c r="AL59" s="53"/>
    </row>
    <row r="60" spans="1:38" ht="12.75" customHeight="1">
      <c r="A60" s="32" t="s">
        <v>15</v>
      </c>
      <c r="B60" s="33"/>
      <c r="C60" s="34" t="s">
        <v>21</v>
      </c>
      <c r="D60" s="35"/>
      <c r="E60" s="35"/>
      <c r="F60" s="35"/>
      <c r="G60" s="36"/>
      <c r="H60" s="37" t="s">
        <v>17</v>
      </c>
      <c r="I60" s="61" t="s">
        <v>18</v>
      </c>
      <c r="J60" s="62"/>
      <c r="K60" s="41">
        <f>K18</f>
        <v>143.08</v>
      </c>
      <c r="L60" s="41"/>
      <c r="M60" s="41"/>
      <c r="N60" s="41"/>
      <c r="O60" s="63">
        <v>1.69</v>
      </c>
      <c r="P60" s="63"/>
      <c r="Q60" s="63"/>
      <c r="R60" s="63"/>
      <c r="S60" s="63"/>
      <c r="T60" s="41">
        <f>K60*O60</f>
        <v>241.8052</v>
      </c>
      <c r="U60" s="41"/>
      <c r="V60" s="41"/>
      <c r="W60" s="41"/>
      <c r="X60" s="41"/>
      <c r="AG60" s="64">
        <f>T60+T61</f>
        <v>866.5244484</v>
      </c>
      <c r="AI60" s="57"/>
      <c r="AJ60" s="65">
        <v>609.59</v>
      </c>
      <c r="AL60" s="44">
        <f>AG60/AJ60</f>
        <v>1.4214873085188404</v>
      </c>
    </row>
    <row r="61" spans="1:38" ht="12.75" customHeight="1">
      <c r="A61" s="45"/>
      <c r="B61" s="46"/>
      <c r="C61" s="47"/>
      <c r="D61" s="48"/>
      <c r="E61" s="48"/>
      <c r="F61" s="48"/>
      <c r="G61" s="49"/>
      <c r="H61" s="37" t="s">
        <v>19</v>
      </c>
      <c r="I61" s="61" t="s">
        <v>20</v>
      </c>
      <c r="J61" s="62"/>
      <c r="K61" s="41">
        <f>K19</f>
        <v>5821.36</v>
      </c>
      <c r="L61" s="41"/>
      <c r="M61" s="41"/>
      <c r="N61" s="41"/>
      <c r="O61" s="63">
        <f>O60*O19</f>
        <v>0.107315</v>
      </c>
      <c r="P61" s="63"/>
      <c r="Q61" s="63"/>
      <c r="R61" s="63"/>
      <c r="S61" s="63"/>
      <c r="T61" s="41">
        <f>K61*O61</f>
        <v>624.7192484</v>
      </c>
      <c r="U61" s="41"/>
      <c r="V61" s="41"/>
      <c r="W61" s="41"/>
      <c r="X61" s="41"/>
      <c r="AG61" s="66"/>
      <c r="AI61" s="57"/>
      <c r="AJ61" s="67"/>
      <c r="AL61" s="53"/>
    </row>
    <row r="62" spans="4:35" ht="12.75">
      <c r="D62" s="68"/>
      <c r="E62" s="68"/>
      <c r="F62" s="68"/>
      <c r="G62" s="68"/>
      <c r="H62" s="68"/>
      <c r="I62" s="68"/>
      <c r="J62" s="68"/>
      <c r="AG62" s="10"/>
      <c r="AI62" s="57"/>
    </row>
    <row r="63" spans="1:33" s="60" customFormat="1" ht="30" customHeight="1">
      <c r="A63" s="58" t="s">
        <v>30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5" ht="51" customHeight="1">
      <c r="A64" s="20" t="s">
        <v>7</v>
      </c>
      <c r="B64" s="21"/>
      <c r="C64" s="22" t="s">
        <v>8</v>
      </c>
      <c r="D64" s="23"/>
      <c r="E64" s="23"/>
      <c r="F64" s="23"/>
      <c r="G64" s="23"/>
      <c r="H64" s="24"/>
      <c r="I64" s="25" t="s">
        <v>9</v>
      </c>
      <c r="J64" s="25"/>
      <c r="K64" s="25" t="s">
        <v>10</v>
      </c>
      <c r="L64" s="25"/>
      <c r="M64" s="25"/>
      <c r="N64" s="25"/>
      <c r="O64" s="25" t="str">
        <f>+O56</f>
        <v>Норматив
 горячей воды
куб.м. ** Гкал/куб.м</v>
      </c>
      <c r="P64" s="25"/>
      <c r="Q64" s="25"/>
      <c r="R64" s="25"/>
      <c r="S64" s="25"/>
      <c r="T64" s="25" t="s">
        <v>12</v>
      </c>
      <c r="U64" s="25"/>
      <c r="V64" s="25"/>
      <c r="W64" s="25"/>
      <c r="X64" s="25"/>
      <c r="AG64" s="10"/>
      <c r="AI64" s="57"/>
    </row>
    <row r="65" spans="1:38" ht="12.75" customHeight="1">
      <c r="A65" s="26">
        <v>1</v>
      </c>
      <c r="B65" s="27"/>
      <c r="C65" s="26">
        <v>2</v>
      </c>
      <c r="D65" s="28"/>
      <c r="E65" s="28"/>
      <c r="F65" s="28"/>
      <c r="G65" s="28"/>
      <c r="H65" s="27"/>
      <c r="I65" s="29">
        <v>3</v>
      </c>
      <c r="J65" s="29"/>
      <c r="K65" s="29">
        <v>4</v>
      </c>
      <c r="L65" s="29"/>
      <c r="M65" s="29"/>
      <c r="N65" s="29"/>
      <c r="O65" s="29">
        <v>5</v>
      </c>
      <c r="P65" s="29"/>
      <c r="Q65" s="29"/>
      <c r="R65" s="29"/>
      <c r="S65" s="29"/>
      <c r="T65" s="29">
        <v>6</v>
      </c>
      <c r="U65" s="29"/>
      <c r="V65" s="29"/>
      <c r="W65" s="29"/>
      <c r="X65" s="29"/>
      <c r="AG65" s="10"/>
      <c r="AI65" s="57"/>
      <c r="AJ65" s="10"/>
      <c r="AL65" s="10"/>
    </row>
    <row r="66" spans="1:38" ht="12.75" customHeight="1">
      <c r="A66" s="32" t="s">
        <v>15</v>
      </c>
      <c r="B66" s="33"/>
      <c r="C66" s="34" t="s">
        <v>16</v>
      </c>
      <c r="D66" s="35"/>
      <c r="E66" s="35"/>
      <c r="F66" s="35"/>
      <c r="G66" s="36"/>
      <c r="H66" s="37" t="s">
        <v>17</v>
      </c>
      <c r="I66" s="61" t="s">
        <v>18</v>
      </c>
      <c r="J66" s="62"/>
      <c r="K66" s="41">
        <f>K16</f>
        <v>143.08</v>
      </c>
      <c r="L66" s="41"/>
      <c r="M66" s="41"/>
      <c r="N66" s="41"/>
      <c r="O66" s="63">
        <v>1.24</v>
      </c>
      <c r="P66" s="63"/>
      <c r="Q66" s="63"/>
      <c r="R66" s="63"/>
      <c r="S66" s="63"/>
      <c r="T66" s="41">
        <f>K66*O66</f>
        <v>177.41920000000002</v>
      </c>
      <c r="U66" s="41"/>
      <c r="V66" s="41"/>
      <c r="W66" s="41"/>
      <c r="X66" s="41"/>
      <c r="AG66" s="64">
        <f>T66+T67</f>
        <v>672.6073670399999</v>
      </c>
      <c r="AI66" s="57"/>
      <c r="AJ66" s="65">
        <v>440.15</v>
      </c>
      <c r="AL66" s="44">
        <f>AG66/AJ66</f>
        <v>1.5281321527661023</v>
      </c>
    </row>
    <row r="67" spans="1:38" ht="12.75" customHeight="1">
      <c r="A67" s="45"/>
      <c r="B67" s="46"/>
      <c r="C67" s="47"/>
      <c r="D67" s="48"/>
      <c r="E67" s="48"/>
      <c r="F67" s="48"/>
      <c r="G67" s="49"/>
      <c r="H67" s="37" t="s">
        <v>19</v>
      </c>
      <c r="I67" s="61" t="s">
        <v>20</v>
      </c>
      <c r="J67" s="62"/>
      <c r="K67" s="41">
        <f>K17</f>
        <v>5821.36</v>
      </c>
      <c r="L67" s="41"/>
      <c r="M67" s="41"/>
      <c r="N67" s="41"/>
      <c r="O67" s="63">
        <f>O66*O17</f>
        <v>0.08506399999999999</v>
      </c>
      <c r="P67" s="63"/>
      <c r="Q67" s="63"/>
      <c r="R67" s="63"/>
      <c r="S67" s="63"/>
      <c r="T67" s="41">
        <f>K67*O67</f>
        <v>495.1881670399999</v>
      </c>
      <c r="U67" s="41"/>
      <c r="V67" s="41"/>
      <c r="W67" s="41"/>
      <c r="X67" s="41"/>
      <c r="AG67" s="66"/>
      <c r="AI67" s="57"/>
      <c r="AJ67" s="67"/>
      <c r="AL67" s="53"/>
    </row>
    <row r="68" spans="1:38" ht="12.75" customHeight="1">
      <c r="A68" s="32" t="s">
        <v>15</v>
      </c>
      <c r="B68" s="33"/>
      <c r="C68" s="34" t="s">
        <v>21</v>
      </c>
      <c r="D68" s="35"/>
      <c r="E68" s="35"/>
      <c r="F68" s="35"/>
      <c r="G68" s="36"/>
      <c r="H68" s="37" t="s">
        <v>17</v>
      </c>
      <c r="I68" s="61" t="s">
        <v>18</v>
      </c>
      <c r="J68" s="62"/>
      <c r="K68" s="41">
        <f>K18</f>
        <v>143.08</v>
      </c>
      <c r="L68" s="41"/>
      <c r="M68" s="41"/>
      <c r="N68" s="41"/>
      <c r="O68" s="63">
        <v>1.24</v>
      </c>
      <c r="P68" s="63"/>
      <c r="Q68" s="63"/>
      <c r="R68" s="63"/>
      <c r="S68" s="63"/>
      <c r="T68" s="41">
        <f>K68*O68</f>
        <v>177.41920000000002</v>
      </c>
      <c r="U68" s="41"/>
      <c r="V68" s="41"/>
      <c r="W68" s="41"/>
      <c r="X68" s="41"/>
      <c r="AG68" s="64">
        <f>T68+T69</f>
        <v>635.7930864</v>
      </c>
      <c r="AI68" s="57"/>
      <c r="AJ68" s="65">
        <v>440.15</v>
      </c>
      <c r="AL68" s="44">
        <f>AG68/AJ68</f>
        <v>1.4444918468703851</v>
      </c>
    </row>
    <row r="69" spans="1:38" ht="12.75" customHeight="1">
      <c r="A69" s="45"/>
      <c r="B69" s="46"/>
      <c r="C69" s="47"/>
      <c r="D69" s="48"/>
      <c r="E69" s="48"/>
      <c r="F69" s="48"/>
      <c r="G69" s="49"/>
      <c r="H69" s="37" t="s">
        <v>19</v>
      </c>
      <c r="I69" s="61" t="s">
        <v>20</v>
      </c>
      <c r="J69" s="62"/>
      <c r="K69" s="41">
        <f>K19</f>
        <v>5821.36</v>
      </c>
      <c r="L69" s="41"/>
      <c r="M69" s="41"/>
      <c r="N69" s="41"/>
      <c r="O69" s="63">
        <f>O68*O19</f>
        <v>0.07874</v>
      </c>
      <c r="P69" s="63"/>
      <c r="Q69" s="63"/>
      <c r="R69" s="63"/>
      <c r="S69" s="63"/>
      <c r="T69" s="41">
        <f>K69*O69</f>
        <v>458.3738864</v>
      </c>
      <c r="U69" s="41"/>
      <c r="V69" s="41"/>
      <c r="W69" s="41"/>
      <c r="X69" s="41"/>
      <c r="AG69" s="66"/>
      <c r="AI69" s="57"/>
      <c r="AJ69" s="67"/>
      <c r="AL69" s="53"/>
    </row>
    <row r="70" spans="4:35" ht="12.75">
      <c r="D70" s="68"/>
      <c r="E70" s="68"/>
      <c r="F70" s="68"/>
      <c r="G70" s="68"/>
      <c r="H70" s="68"/>
      <c r="I70" s="68"/>
      <c r="J70" s="68"/>
      <c r="AG70" s="10"/>
      <c r="AI70" s="57"/>
    </row>
    <row r="71" spans="1:33" s="60" customFormat="1" ht="29.25" customHeight="1">
      <c r="A71" s="58" t="s">
        <v>31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5" ht="51" customHeight="1">
      <c r="A72" s="20" t="s">
        <v>7</v>
      </c>
      <c r="B72" s="21"/>
      <c r="C72" s="22" t="s">
        <v>8</v>
      </c>
      <c r="D72" s="23"/>
      <c r="E72" s="23"/>
      <c r="F72" s="23"/>
      <c r="G72" s="23"/>
      <c r="H72" s="24"/>
      <c r="I72" s="25" t="s">
        <v>9</v>
      </c>
      <c r="J72" s="25"/>
      <c r="K72" s="25" t="s">
        <v>10</v>
      </c>
      <c r="L72" s="25"/>
      <c r="M72" s="25"/>
      <c r="N72" s="25"/>
      <c r="O72" s="25" t="str">
        <f>+O64</f>
        <v>Норматив
 горячей воды
куб.м. ** Гкал/куб.м</v>
      </c>
      <c r="P72" s="25"/>
      <c r="Q72" s="25"/>
      <c r="R72" s="25"/>
      <c r="S72" s="25"/>
      <c r="T72" s="25" t="s">
        <v>12</v>
      </c>
      <c r="U72" s="25"/>
      <c r="V72" s="25"/>
      <c r="W72" s="25"/>
      <c r="X72" s="25"/>
      <c r="AG72" s="10"/>
      <c r="AI72" s="57"/>
    </row>
    <row r="73" spans="1:38" ht="12.75" customHeight="1">
      <c r="A73" s="26">
        <v>1</v>
      </c>
      <c r="B73" s="27"/>
      <c r="C73" s="26">
        <v>2</v>
      </c>
      <c r="D73" s="28"/>
      <c r="E73" s="28"/>
      <c r="F73" s="28"/>
      <c r="G73" s="28"/>
      <c r="H73" s="27"/>
      <c r="I73" s="29">
        <v>3</v>
      </c>
      <c r="J73" s="29"/>
      <c r="K73" s="29">
        <v>4</v>
      </c>
      <c r="L73" s="29"/>
      <c r="M73" s="29"/>
      <c r="N73" s="29"/>
      <c r="O73" s="29">
        <v>5</v>
      </c>
      <c r="P73" s="29"/>
      <c r="Q73" s="29"/>
      <c r="R73" s="29"/>
      <c r="S73" s="29"/>
      <c r="T73" s="29">
        <v>6</v>
      </c>
      <c r="U73" s="29"/>
      <c r="V73" s="29"/>
      <c r="W73" s="29"/>
      <c r="X73" s="29"/>
      <c r="AG73" s="10"/>
      <c r="AI73" s="57"/>
      <c r="AJ73" s="10"/>
      <c r="AL73" s="10"/>
    </row>
    <row r="74" spans="1:38" ht="12.75" customHeight="1">
      <c r="A74" s="32" t="s">
        <v>15</v>
      </c>
      <c r="B74" s="33"/>
      <c r="C74" s="34" t="s">
        <v>16</v>
      </c>
      <c r="D74" s="35"/>
      <c r="E74" s="35"/>
      <c r="F74" s="35"/>
      <c r="G74" s="36"/>
      <c r="H74" s="37" t="s">
        <v>17</v>
      </c>
      <c r="I74" s="61" t="s">
        <v>18</v>
      </c>
      <c r="J74" s="62"/>
      <c r="K74" s="41">
        <f>K16</f>
        <v>143.08</v>
      </c>
      <c r="L74" s="41"/>
      <c r="M74" s="41"/>
      <c r="N74" s="41"/>
      <c r="O74" s="63">
        <v>0.77</v>
      </c>
      <c r="P74" s="63"/>
      <c r="Q74" s="63"/>
      <c r="R74" s="63"/>
      <c r="S74" s="63"/>
      <c r="T74" s="41">
        <f>K74*O74</f>
        <v>110.17160000000001</v>
      </c>
      <c r="U74" s="41"/>
      <c r="V74" s="41"/>
      <c r="W74" s="41"/>
      <c r="X74" s="41"/>
      <c r="AG74" s="64">
        <f>T74+T75</f>
        <v>417.66747791999995</v>
      </c>
      <c r="AI74" s="57"/>
      <c r="AJ74" s="65">
        <v>440.15</v>
      </c>
      <c r="AL74" s="44">
        <f>AG74/AJ74</f>
        <v>0.9489207722821765</v>
      </c>
    </row>
    <row r="75" spans="1:38" ht="12.75" customHeight="1">
      <c r="A75" s="45"/>
      <c r="B75" s="46"/>
      <c r="C75" s="47"/>
      <c r="D75" s="48"/>
      <c r="E75" s="48"/>
      <c r="F75" s="48"/>
      <c r="G75" s="49"/>
      <c r="H75" s="37" t="s">
        <v>19</v>
      </c>
      <c r="I75" s="61" t="s">
        <v>20</v>
      </c>
      <c r="J75" s="62"/>
      <c r="K75" s="41">
        <f>K17</f>
        <v>5821.36</v>
      </c>
      <c r="L75" s="41"/>
      <c r="M75" s="41"/>
      <c r="N75" s="41"/>
      <c r="O75" s="63">
        <f>O74*O17</f>
        <v>0.052821999999999994</v>
      </c>
      <c r="P75" s="63"/>
      <c r="Q75" s="63"/>
      <c r="R75" s="63"/>
      <c r="S75" s="63"/>
      <c r="T75" s="41">
        <f>K75*O75</f>
        <v>307.49587791999994</v>
      </c>
      <c r="U75" s="41"/>
      <c r="V75" s="41"/>
      <c r="W75" s="41"/>
      <c r="X75" s="41"/>
      <c r="AG75" s="66"/>
      <c r="AI75" s="57"/>
      <c r="AJ75" s="67"/>
      <c r="AL75" s="53"/>
    </row>
    <row r="76" spans="1:38" ht="12.75" customHeight="1">
      <c r="A76" s="32" t="s">
        <v>15</v>
      </c>
      <c r="B76" s="33"/>
      <c r="C76" s="34" t="s">
        <v>21</v>
      </c>
      <c r="D76" s="35"/>
      <c r="E76" s="35"/>
      <c r="F76" s="35"/>
      <c r="G76" s="36"/>
      <c r="H76" s="37" t="s">
        <v>17</v>
      </c>
      <c r="I76" s="61" t="s">
        <v>18</v>
      </c>
      <c r="J76" s="62"/>
      <c r="K76" s="41">
        <f>K18</f>
        <v>143.08</v>
      </c>
      <c r="L76" s="41"/>
      <c r="M76" s="41"/>
      <c r="N76" s="41"/>
      <c r="O76" s="63">
        <v>0.77</v>
      </c>
      <c r="P76" s="63"/>
      <c r="Q76" s="63"/>
      <c r="R76" s="63"/>
      <c r="S76" s="63"/>
      <c r="T76" s="41">
        <f>K76*O76</f>
        <v>110.17160000000001</v>
      </c>
      <c r="U76" s="41"/>
      <c r="V76" s="41"/>
      <c r="W76" s="41"/>
      <c r="X76" s="41"/>
      <c r="AG76" s="64">
        <f>T76+T77</f>
        <v>394.8069972</v>
      </c>
      <c r="AI76" s="57"/>
      <c r="AJ76" s="65">
        <v>440.15</v>
      </c>
      <c r="AL76" s="44">
        <f>AG76/AJ76</f>
        <v>0.8969828403953198</v>
      </c>
    </row>
    <row r="77" spans="1:38" ht="12.75" customHeight="1">
      <c r="A77" s="45"/>
      <c r="B77" s="46"/>
      <c r="C77" s="47"/>
      <c r="D77" s="48"/>
      <c r="E77" s="48"/>
      <c r="F77" s="48"/>
      <c r="G77" s="49"/>
      <c r="H77" s="37" t="s">
        <v>19</v>
      </c>
      <c r="I77" s="61" t="s">
        <v>20</v>
      </c>
      <c r="J77" s="62"/>
      <c r="K77" s="41">
        <f>K19</f>
        <v>5821.36</v>
      </c>
      <c r="L77" s="41"/>
      <c r="M77" s="41"/>
      <c r="N77" s="41"/>
      <c r="O77" s="63">
        <f>O76*O19</f>
        <v>0.048895</v>
      </c>
      <c r="P77" s="63"/>
      <c r="Q77" s="63"/>
      <c r="R77" s="63"/>
      <c r="S77" s="63"/>
      <c r="T77" s="41">
        <f>K77*O77</f>
        <v>284.6353972</v>
      </c>
      <c r="U77" s="41"/>
      <c r="V77" s="41"/>
      <c r="W77" s="41"/>
      <c r="X77" s="41"/>
      <c r="AG77" s="66"/>
      <c r="AI77" s="57"/>
      <c r="AJ77" s="67"/>
      <c r="AL77" s="53"/>
    </row>
    <row r="78" spans="4:35" ht="12.75">
      <c r="D78" s="68"/>
      <c r="E78" s="68"/>
      <c r="F78" s="68"/>
      <c r="G78" s="68"/>
      <c r="H78" s="68"/>
      <c r="I78" s="68"/>
      <c r="J78" s="68"/>
      <c r="AG78" s="10"/>
      <c r="AI78" s="57"/>
    </row>
    <row r="79" spans="1:33" s="60" customFormat="1" ht="29.25" customHeight="1">
      <c r="A79" s="58" t="s">
        <v>32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5" ht="51" customHeight="1">
      <c r="A80" s="20" t="s">
        <v>7</v>
      </c>
      <c r="B80" s="21"/>
      <c r="C80" s="22" t="s">
        <v>8</v>
      </c>
      <c r="D80" s="23"/>
      <c r="E80" s="23"/>
      <c r="F80" s="23"/>
      <c r="G80" s="23"/>
      <c r="H80" s="24"/>
      <c r="I80" s="25" t="s">
        <v>9</v>
      </c>
      <c r="J80" s="25"/>
      <c r="K80" s="25" t="s">
        <v>10</v>
      </c>
      <c r="L80" s="25"/>
      <c r="M80" s="25"/>
      <c r="N80" s="25"/>
      <c r="O80" s="25" t="str">
        <f>+O72</f>
        <v>Норматив
 горячей воды
куб.м. ** Гкал/куб.м</v>
      </c>
      <c r="P80" s="25"/>
      <c r="Q80" s="25"/>
      <c r="R80" s="25"/>
      <c r="S80" s="25"/>
      <c r="T80" s="25" t="s">
        <v>12</v>
      </c>
      <c r="U80" s="25"/>
      <c r="V80" s="25"/>
      <c r="W80" s="25"/>
      <c r="X80" s="25"/>
      <c r="AG80" s="10"/>
      <c r="AI80" s="57"/>
    </row>
    <row r="81" spans="1:38" ht="12.75" customHeight="1">
      <c r="A81" s="26">
        <v>1</v>
      </c>
      <c r="B81" s="27"/>
      <c r="C81" s="26">
        <v>2</v>
      </c>
      <c r="D81" s="28"/>
      <c r="E81" s="28"/>
      <c r="F81" s="28"/>
      <c r="G81" s="28"/>
      <c r="H81" s="27"/>
      <c r="I81" s="29">
        <v>3</v>
      </c>
      <c r="J81" s="29"/>
      <c r="K81" s="29">
        <v>4</v>
      </c>
      <c r="L81" s="29"/>
      <c r="M81" s="29"/>
      <c r="N81" s="29"/>
      <c r="O81" s="29">
        <v>5</v>
      </c>
      <c r="P81" s="29"/>
      <c r="Q81" s="29"/>
      <c r="R81" s="29"/>
      <c r="S81" s="29"/>
      <c r="T81" s="29">
        <v>6</v>
      </c>
      <c r="U81" s="29"/>
      <c r="V81" s="29"/>
      <c r="W81" s="29"/>
      <c r="X81" s="29"/>
      <c r="AG81" s="10"/>
      <c r="AI81" s="57"/>
      <c r="AJ81" s="10"/>
      <c r="AL81" s="10"/>
    </row>
    <row r="82" spans="1:38" ht="12.75" customHeight="1">
      <c r="A82" s="32" t="s">
        <v>15</v>
      </c>
      <c r="B82" s="33"/>
      <c r="C82" s="34" t="s">
        <v>16</v>
      </c>
      <c r="D82" s="35"/>
      <c r="E82" s="35"/>
      <c r="F82" s="35"/>
      <c r="G82" s="36"/>
      <c r="H82" s="37" t="s">
        <v>17</v>
      </c>
      <c r="I82" s="61" t="s">
        <v>18</v>
      </c>
      <c r="J82" s="62"/>
      <c r="K82" s="41">
        <f>K16</f>
        <v>143.08</v>
      </c>
      <c r="L82" s="41"/>
      <c r="M82" s="41"/>
      <c r="N82" s="41"/>
      <c r="O82" s="63">
        <v>1.24</v>
      </c>
      <c r="P82" s="63"/>
      <c r="Q82" s="63"/>
      <c r="R82" s="63"/>
      <c r="S82" s="63"/>
      <c r="T82" s="41">
        <f>K82*O82</f>
        <v>177.41920000000002</v>
      </c>
      <c r="U82" s="41"/>
      <c r="V82" s="41"/>
      <c r="W82" s="41"/>
      <c r="X82" s="41"/>
      <c r="AG82" s="64">
        <f>T82+T83</f>
        <v>672.6073670399999</v>
      </c>
      <c r="AI82" s="57"/>
      <c r="AJ82" s="65">
        <v>155.6</v>
      </c>
      <c r="AL82" s="44">
        <f>AG82/AJ82</f>
        <v>4.322669453984576</v>
      </c>
    </row>
    <row r="83" spans="1:38" ht="12.75" customHeight="1">
      <c r="A83" s="45"/>
      <c r="B83" s="46"/>
      <c r="C83" s="47"/>
      <c r="D83" s="48"/>
      <c r="E83" s="48"/>
      <c r="F83" s="48"/>
      <c r="G83" s="49"/>
      <c r="H83" s="37" t="s">
        <v>19</v>
      </c>
      <c r="I83" s="61" t="s">
        <v>20</v>
      </c>
      <c r="J83" s="62"/>
      <c r="K83" s="41">
        <f>K17</f>
        <v>5821.36</v>
      </c>
      <c r="L83" s="41"/>
      <c r="M83" s="41"/>
      <c r="N83" s="41"/>
      <c r="O83" s="63">
        <f>O82*O17</f>
        <v>0.08506399999999999</v>
      </c>
      <c r="P83" s="63"/>
      <c r="Q83" s="63"/>
      <c r="R83" s="63"/>
      <c r="S83" s="63"/>
      <c r="T83" s="41">
        <f>K83*O83</f>
        <v>495.1881670399999</v>
      </c>
      <c r="U83" s="41"/>
      <c r="V83" s="41"/>
      <c r="W83" s="41"/>
      <c r="X83" s="41"/>
      <c r="AG83" s="66"/>
      <c r="AI83" s="57"/>
      <c r="AJ83" s="67"/>
      <c r="AL83" s="53"/>
    </row>
    <row r="84" spans="1:38" ht="12.75" customHeight="1">
      <c r="A84" s="32" t="s">
        <v>15</v>
      </c>
      <c r="B84" s="33"/>
      <c r="C84" s="34" t="s">
        <v>21</v>
      </c>
      <c r="D84" s="35"/>
      <c r="E84" s="35"/>
      <c r="F84" s="35"/>
      <c r="G84" s="36"/>
      <c r="H84" s="37" t="s">
        <v>17</v>
      </c>
      <c r="I84" s="61" t="s">
        <v>18</v>
      </c>
      <c r="J84" s="62"/>
      <c r="K84" s="41">
        <f>K18</f>
        <v>143.08</v>
      </c>
      <c r="L84" s="41"/>
      <c r="M84" s="41"/>
      <c r="N84" s="41"/>
      <c r="O84" s="63">
        <v>1.24</v>
      </c>
      <c r="P84" s="63"/>
      <c r="Q84" s="63"/>
      <c r="R84" s="63"/>
      <c r="S84" s="63"/>
      <c r="T84" s="41">
        <f>K84*O84</f>
        <v>177.41920000000002</v>
      </c>
      <c r="U84" s="41"/>
      <c r="V84" s="41"/>
      <c r="W84" s="41"/>
      <c r="X84" s="41"/>
      <c r="AG84" s="64">
        <f>T84+T85</f>
        <v>635.7930864</v>
      </c>
      <c r="AI84" s="57"/>
      <c r="AJ84" s="65">
        <v>155.6</v>
      </c>
      <c r="AL84" s="44">
        <f>AG84/AJ84</f>
        <v>4.086073820051414</v>
      </c>
    </row>
    <row r="85" spans="1:38" ht="12.75" customHeight="1">
      <c r="A85" s="45"/>
      <c r="B85" s="46"/>
      <c r="C85" s="47"/>
      <c r="D85" s="48"/>
      <c r="E85" s="48"/>
      <c r="F85" s="48"/>
      <c r="G85" s="49"/>
      <c r="H85" s="37" t="s">
        <v>19</v>
      </c>
      <c r="I85" s="61" t="s">
        <v>20</v>
      </c>
      <c r="J85" s="62"/>
      <c r="K85" s="41">
        <f>K19</f>
        <v>5821.36</v>
      </c>
      <c r="L85" s="41"/>
      <c r="M85" s="41"/>
      <c r="N85" s="41"/>
      <c r="O85" s="63">
        <f>O84*O19</f>
        <v>0.07874</v>
      </c>
      <c r="P85" s="63"/>
      <c r="Q85" s="63"/>
      <c r="R85" s="63"/>
      <c r="S85" s="63"/>
      <c r="T85" s="41">
        <f>K85*O85</f>
        <v>458.3738864</v>
      </c>
      <c r="U85" s="41"/>
      <c r="V85" s="41"/>
      <c r="W85" s="41"/>
      <c r="X85" s="41"/>
      <c r="AG85" s="66"/>
      <c r="AI85" s="57"/>
      <c r="AJ85" s="67"/>
      <c r="AL85" s="53"/>
    </row>
    <row r="86" spans="4:35" ht="12.75">
      <c r="D86" s="68"/>
      <c r="E86" s="68"/>
      <c r="F86" s="68"/>
      <c r="G86" s="68"/>
      <c r="H86" s="68"/>
      <c r="I86" s="68"/>
      <c r="J86" s="68"/>
      <c r="AG86" s="10"/>
      <c r="AI86" s="57"/>
    </row>
    <row r="87" spans="1:33" s="60" customFormat="1" ht="29.25" customHeight="1">
      <c r="A87" s="58" t="s">
        <v>33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5" ht="51" customHeight="1">
      <c r="A88" s="20" t="s">
        <v>7</v>
      </c>
      <c r="B88" s="21"/>
      <c r="C88" s="22" t="s">
        <v>8</v>
      </c>
      <c r="D88" s="23"/>
      <c r="E88" s="23"/>
      <c r="F88" s="23"/>
      <c r="G88" s="23"/>
      <c r="H88" s="24"/>
      <c r="I88" s="25" t="s">
        <v>9</v>
      </c>
      <c r="J88" s="25"/>
      <c r="K88" s="25" t="s">
        <v>10</v>
      </c>
      <c r="L88" s="25"/>
      <c r="M88" s="25"/>
      <c r="N88" s="25"/>
      <c r="O88" s="25" t="str">
        <f>+O80</f>
        <v>Норматив
 горячей воды
куб.м. ** Гкал/куб.м</v>
      </c>
      <c r="P88" s="25"/>
      <c r="Q88" s="25"/>
      <c r="R88" s="25"/>
      <c r="S88" s="25"/>
      <c r="T88" s="25" t="s">
        <v>12</v>
      </c>
      <c r="U88" s="25"/>
      <c r="V88" s="25"/>
      <c r="W88" s="25"/>
      <c r="X88" s="25"/>
      <c r="AG88" s="10"/>
      <c r="AI88" s="57"/>
    </row>
    <row r="89" spans="1:38" ht="12.75" customHeight="1">
      <c r="A89" s="26">
        <v>1</v>
      </c>
      <c r="B89" s="27"/>
      <c r="C89" s="26">
        <v>2</v>
      </c>
      <c r="D89" s="28"/>
      <c r="E89" s="28"/>
      <c r="F89" s="28"/>
      <c r="G89" s="28"/>
      <c r="H89" s="27"/>
      <c r="I89" s="29">
        <v>3</v>
      </c>
      <c r="J89" s="29"/>
      <c r="K89" s="29">
        <v>4</v>
      </c>
      <c r="L89" s="29"/>
      <c r="M89" s="29"/>
      <c r="N89" s="29"/>
      <c r="O89" s="29">
        <v>5</v>
      </c>
      <c r="P89" s="29"/>
      <c r="Q89" s="29"/>
      <c r="R89" s="29"/>
      <c r="S89" s="29"/>
      <c r="T89" s="29">
        <v>6</v>
      </c>
      <c r="U89" s="29"/>
      <c r="V89" s="29"/>
      <c r="W89" s="29"/>
      <c r="X89" s="29"/>
      <c r="AG89" s="10"/>
      <c r="AI89" s="57"/>
      <c r="AJ89" s="10"/>
      <c r="AL89" s="10"/>
    </row>
    <row r="90" spans="1:38" ht="12.75" customHeight="1">
      <c r="A90" s="32" t="s">
        <v>15</v>
      </c>
      <c r="B90" s="33"/>
      <c r="C90" s="34" t="s">
        <v>16</v>
      </c>
      <c r="D90" s="35"/>
      <c r="E90" s="35"/>
      <c r="F90" s="35"/>
      <c r="G90" s="36"/>
      <c r="H90" s="37" t="s">
        <v>17</v>
      </c>
      <c r="I90" s="61" t="s">
        <v>18</v>
      </c>
      <c r="J90" s="62"/>
      <c r="K90" s="41">
        <f>K16</f>
        <v>143.08</v>
      </c>
      <c r="L90" s="41"/>
      <c r="M90" s="41"/>
      <c r="N90" s="41"/>
      <c r="O90" s="63">
        <v>0.55</v>
      </c>
      <c r="P90" s="63"/>
      <c r="Q90" s="63"/>
      <c r="R90" s="63"/>
      <c r="S90" s="63"/>
      <c r="T90" s="41">
        <f>K90*O90</f>
        <v>78.69400000000002</v>
      </c>
      <c r="U90" s="41"/>
      <c r="V90" s="41"/>
      <c r="W90" s="41"/>
      <c r="X90" s="41"/>
      <c r="AG90" s="64">
        <f>T90+T91</f>
        <v>298.3339128</v>
      </c>
      <c r="AI90" s="57"/>
      <c r="AJ90" s="65">
        <v>155.6</v>
      </c>
      <c r="AL90" s="44">
        <f>AG90/AJ90</f>
        <v>1.9173130642673524</v>
      </c>
    </row>
    <row r="91" spans="1:38" ht="12.75" customHeight="1">
      <c r="A91" s="45"/>
      <c r="B91" s="46"/>
      <c r="C91" s="47"/>
      <c r="D91" s="48"/>
      <c r="E91" s="48"/>
      <c r="F91" s="48"/>
      <c r="G91" s="49"/>
      <c r="H91" s="37" t="s">
        <v>19</v>
      </c>
      <c r="I91" s="61" t="s">
        <v>20</v>
      </c>
      <c r="J91" s="62"/>
      <c r="K91" s="41">
        <f>K17</f>
        <v>5821.36</v>
      </c>
      <c r="L91" s="41"/>
      <c r="M91" s="41"/>
      <c r="N91" s="41"/>
      <c r="O91" s="63">
        <f>O90*O17</f>
        <v>0.03773</v>
      </c>
      <c r="P91" s="63"/>
      <c r="Q91" s="63"/>
      <c r="R91" s="63"/>
      <c r="S91" s="63"/>
      <c r="T91" s="41">
        <f>K91*O91</f>
        <v>219.6399128</v>
      </c>
      <c r="U91" s="41"/>
      <c r="V91" s="41"/>
      <c r="W91" s="41"/>
      <c r="X91" s="41"/>
      <c r="AG91" s="66"/>
      <c r="AI91" s="57"/>
      <c r="AJ91" s="67"/>
      <c r="AL91" s="53"/>
    </row>
    <row r="92" spans="1:38" ht="12.75" customHeight="1">
      <c r="A92" s="32" t="s">
        <v>15</v>
      </c>
      <c r="B92" s="33"/>
      <c r="C92" s="34" t="s">
        <v>21</v>
      </c>
      <c r="D92" s="35"/>
      <c r="E92" s="35"/>
      <c r="F92" s="35"/>
      <c r="G92" s="36"/>
      <c r="H92" s="37" t="s">
        <v>17</v>
      </c>
      <c r="I92" s="61" t="s">
        <v>18</v>
      </c>
      <c r="J92" s="62"/>
      <c r="K92" s="41">
        <f>K18</f>
        <v>143.08</v>
      </c>
      <c r="L92" s="41"/>
      <c r="M92" s="41"/>
      <c r="N92" s="41"/>
      <c r="O92" s="63">
        <v>0.55</v>
      </c>
      <c r="P92" s="63"/>
      <c r="Q92" s="63"/>
      <c r="R92" s="63"/>
      <c r="S92" s="63"/>
      <c r="T92" s="41">
        <f>K92*O92</f>
        <v>78.69400000000002</v>
      </c>
      <c r="U92" s="41"/>
      <c r="V92" s="41"/>
      <c r="W92" s="41"/>
      <c r="X92" s="41"/>
      <c r="AG92" s="64">
        <f>T92+T93</f>
        <v>282.004998</v>
      </c>
      <c r="AI92" s="57"/>
      <c r="AJ92" s="65">
        <v>155.6</v>
      </c>
      <c r="AL92" s="44">
        <f>AG92/AJ92</f>
        <v>1.8123714524421595</v>
      </c>
    </row>
    <row r="93" spans="1:38" ht="12.75" customHeight="1">
      <c r="A93" s="45"/>
      <c r="B93" s="46"/>
      <c r="C93" s="47"/>
      <c r="D93" s="48"/>
      <c r="E93" s="48"/>
      <c r="F93" s="48"/>
      <c r="G93" s="49"/>
      <c r="H93" s="37" t="s">
        <v>19</v>
      </c>
      <c r="I93" s="61" t="s">
        <v>20</v>
      </c>
      <c r="J93" s="62"/>
      <c r="K93" s="41">
        <f>K19</f>
        <v>5821.36</v>
      </c>
      <c r="L93" s="41"/>
      <c r="M93" s="41"/>
      <c r="N93" s="41"/>
      <c r="O93" s="63">
        <f>O92*O19</f>
        <v>0.034925000000000005</v>
      </c>
      <c r="P93" s="63"/>
      <c r="Q93" s="63"/>
      <c r="R93" s="63"/>
      <c r="S93" s="63"/>
      <c r="T93" s="41">
        <f>K93*O93</f>
        <v>203.310998</v>
      </c>
      <c r="U93" s="41"/>
      <c r="V93" s="41"/>
      <c r="W93" s="41"/>
      <c r="X93" s="41"/>
      <c r="AG93" s="66"/>
      <c r="AI93" s="57"/>
      <c r="AJ93" s="67"/>
      <c r="AL93" s="53"/>
    </row>
    <row r="94" spans="4:35" ht="12.75">
      <c r="D94" s="68"/>
      <c r="E94" s="68"/>
      <c r="F94" s="68"/>
      <c r="G94" s="68"/>
      <c r="H94" s="68"/>
      <c r="I94" s="68"/>
      <c r="J94" s="68"/>
      <c r="AG94" s="10"/>
      <c r="AI94" s="57"/>
    </row>
    <row r="95" spans="1:33" s="60" customFormat="1" ht="29.25" customHeight="1" hidden="1">
      <c r="A95" s="58" t="s">
        <v>34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5" ht="51" customHeight="1" hidden="1">
      <c r="A96" s="20" t="s">
        <v>7</v>
      </c>
      <c r="B96" s="21"/>
      <c r="C96" s="22" t="s">
        <v>8</v>
      </c>
      <c r="D96" s="23"/>
      <c r="E96" s="23"/>
      <c r="F96" s="23"/>
      <c r="G96" s="23"/>
      <c r="H96" s="24"/>
      <c r="I96" s="25" t="s">
        <v>9</v>
      </c>
      <c r="J96" s="25"/>
      <c r="K96" s="25" t="s">
        <v>10</v>
      </c>
      <c r="L96" s="25"/>
      <c r="M96" s="25"/>
      <c r="N96" s="25"/>
      <c r="O96" s="25" t="str">
        <f>+O88</f>
        <v>Норматив
 горячей воды
куб.м. ** Гкал/куб.м</v>
      </c>
      <c r="P96" s="25"/>
      <c r="Q96" s="25"/>
      <c r="R96" s="25"/>
      <c r="S96" s="25"/>
      <c r="T96" s="25" t="s">
        <v>12</v>
      </c>
      <c r="U96" s="25"/>
      <c r="V96" s="25"/>
      <c r="W96" s="25"/>
      <c r="X96" s="25"/>
      <c r="AG96" s="10"/>
      <c r="AI96" s="57"/>
    </row>
    <row r="97" spans="1:38" ht="12.75" customHeight="1" hidden="1">
      <c r="A97" s="26">
        <v>1</v>
      </c>
      <c r="B97" s="27"/>
      <c r="C97" s="26">
        <v>2</v>
      </c>
      <c r="D97" s="28"/>
      <c r="E97" s="28"/>
      <c r="F97" s="28"/>
      <c r="G97" s="28"/>
      <c r="H97" s="27"/>
      <c r="I97" s="29">
        <v>3</v>
      </c>
      <c r="J97" s="29"/>
      <c r="K97" s="29">
        <v>4</v>
      </c>
      <c r="L97" s="29"/>
      <c r="M97" s="29"/>
      <c r="N97" s="29"/>
      <c r="O97" s="29">
        <v>5</v>
      </c>
      <c r="P97" s="29"/>
      <c r="Q97" s="29"/>
      <c r="R97" s="29"/>
      <c r="S97" s="29"/>
      <c r="T97" s="29">
        <v>6</v>
      </c>
      <c r="U97" s="29"/>
      <c r="V97" s="29"/>
      <c r="W97" s="29"/>
      <c r="X97" s="29"/>
      <c r="AG97" s="10"/>
      <c r="AI97" s="57"/>
      <c r="AJ97" s="10"/>
      <c r="AL97" s="10"/>
    </row>
    <row r="98" spans="1:38" ht="12.75" hidden="1">
      <c r="A98" s="32" t="s">
        <v>15</v>
      </c>
      <c r="B98" s="33"/>
      <c r="C98" s="69" t="s">
        <v>17</v>
      </c>
      <c r="D98" s="69"/>
      <c r="E98" s="69"/>
      <c r="F98" s="69"/>
      <c r="G98" s="69"/>
      <c r="H98" s="69"/>
      <c r="I98" s="61" t="s">
        <v>18</v>
      </c>
      <c r="J98" s="62"/>
      <c r="K98" s="41">
        <f>K16</f>
        <v>143.08</v>
      </c>
      <c r="L98" s="41"/>
      <c r="M98" s="41"/>
      <c r="N98" s="41"/>
      <c r="O98" s="63">
        <v>1.91</v>
      </c>
      <c r="P98" s="63"/>
      <c r="Q98" s="63"/>
      <c r="R98" s="63"/>
      <c r="S98" s="63"/>
      <c r="T98" s="41">
        <f>K98*O98</f>
        <v>273.2828</v>
      </c>
      <c r="U98" s="41"/>
      <c r="V98" s="41"/>
      <c r="W98" s="41"/>
      <c r="X98" s="41"/>
      <c r="AG98" s="64">
        <f>T98+T99</f>
        <v>1036.0323153599998</v>
      </c>
      <c r="AI98" s="57"/>
      <c r="AJ98" s="65">
        <v>375.04</v>
      </c>
      <c r="AL98" s="44">
        <f>AG98/AJ98</f>
        <v>2.7624581787542652</v>
      </c>
    </row>
    <row r="99" spans="1:38" ht="12.75" hidden="1">
      <c r="A99" s="45"/>
      <c r="B99" s="46"/>
      <c r="C99" s="69" t="s">
        <v>19</v>
      </c>
      <c r="D99" s="69"/>
      <c r="E99" s="69"/>
      <c r="F99" s="69"/>
      <c r="G99" s="69"/>
      <c r="H99" s="69"/>
      <c r="I99" s="61" t="s">
        <v>20</v>
      </c>
      <c r="J99" s="62"/>
      <c r="K99" s="41">
        <f>K17</f>
        <v>5821.36</v>
      </c>
      <c r="L99" s="41"/>
      <c r="M99" s="41"/>
      <c r="N99" s="41"/>
      <c r="O99" s="40">
        <f>O98*O17</f>
        <v>0.13102599999999998</v>
      </c>
      <c r="P99" s="40"/>
      <c r="Q99" s="40"/>
      <c r="R99" s="40"/>
      <c r="S99" s="40"/>
      <c r="T99" s="41">
        <f>K99*O99</f>
        <v>762.7495153599998</v>
      </c>
      <c r="U99" s="41"/>
      <c r="V99" s="41"/>
      <c r="W99" s="41"/>
      <c r="X99" s="41"/>
      <c r="AG99" s="66"/>
      <c r="AI99" s="57"/>
      <c r="AJ99" s="67"/>
      <c r="AL99" s="53"/>
    </row>
    <row r="100" spans="4:35" ht="12.75" hidden="1">
      <c r="D100" s="68"/>
      <c r="E100" s="68"/>
      <c r="F100" s="68"/>
      <c r="G100" s="68"/>
      <c r="H100" s="68"/>
      <c r="I100" s="68"/>
      <c r="J100" s="68"/>
      <c r="AG100" s="10"/>
      <c r="AI100" s="57"/>
    </row>
    <row r="101" spans="4:35" ht="12.75" hidden="1">
      <c r="D101" s="68"/>
      <c r="E101" s="68"/>
      <c r="F101" s="68"/>
      <c r="G101" s="68"/>
      <c r="H101" s="68"/>
      <c r="I101" s="68"/>
      <c r="J101" s="68"/>
      <c r="AG101" s="10"/>
      <c r="AI101" s="57"/>
    </row>
    <row r="102" spans="1:35" s="16" customFormat="1" ht="18.75">
      <c r="A102" s="13" t="s">
        <v>35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4"/>
      <c r="AG102" s="70"/>
      <c r="AH102"/>
      <c r="AI102" s="71"/>
    </row>
    <row r="103" spans="33:35" ht="12.75">
      <c r="AG103" s="10"/>
      <c r="AI103" s="57"/>
    </row>
    <row r="104" spans="1:35" ht="64.5" customHeight="1">
      <c r="A104" s="72" t="s">
        <v>7</v>
      </c>
      <c r="B104" s="73"/>
      <c r="C104" s="73"/>
      <c r="D104" s="73"/>
      <c r="E104" s="73"/>
      <c r="F104" s="73"/>
      <c r="G104" s="73"/>
      <c r="H104" s="74"/>
      <c r="I104" s="75" t="s">
        <v>36</v>
      </c>
      <c r="J104" s="75"/>
      <c r="K104" s="75"/>
      <c r="L104" s="75"/>
      <c r="M104" s="75"/>
      <c r="N104" s="75"/>
      <c r="O104" s="76" t="s">
        <v>37</v>
      </c>
      <c r="P104" s="77"/>
      <c r="Q104" s="77"/>
      <c r="R104" s="77"/>
      <c r="S104" s="78"/>
      <c r="T104" s="75" t="s">
        <v>38</v>
      </c>
      <c r="U104" s="75"/>
      <c r="V104" s="75"/>
      <c r="W104" s="75"/>
      <c r="X104" s="75"/>
      <c r="Y104" s="75"/>
      <c r="Z104" s="75" t="s">
        <v>39</v>
      </c>
      <c r="AA104" s="75"/>
      <c r="AB104" s="75"/>
      <c r="AC104" s="75"/>
      <c r="AD104" s="75"/>
      <c r="AE104" s="75"/>
      <c r="AF104" s="79"/>
      <c r="AG104" s="10"/>
      <c r="AI104" s="57"/>
    </row>
    <row r="105" spans="1:35" ht="12.75" customHeight="1">
      <c r="A105" s="80"/>
      <c r="B105" s="81"/>
      <c r="C105" s="81"/>
      <c r="D105" s="81"/>
      <c r="E105" s="81"/>
      <c r="F105" s="81"/>
      <c r="G105" s="81"/>
      <c r="H105" s="82"/>
      <c r="I105" s="75" t="s">
        <v>40</v>
      </c>
      <c r="J105" s="75"/>
      <c r="K105" s="75"/>
      <c r="L105" s="75"/>
      <c r="M105" s="75"/>
      <c r="N105" s="75"/>
      <c r="O105" s="76" t="s">
        <v>41</v>
      </c>
      <c r="P105" s="77"/>
      <c r="Q105" s="77"/>
      <c r="R105" s="77"/>
      <c r="S105" s="78"/>
      <c r="T105" s="75" t="s">
        <v>42</v>
      </c>
      <c r="U105" s="75"/>
      <c r="V105" s="75"/>
      <c r="W105" s="75"/>
      <c r="X105" s="75"/>
      <c r="Y105" s="75"/>
      <c r="Z105" s="75" t="s">
        <v>43</v>
      </c>
      <c r="AA105" s="75"/>
      <c r="AB105" s="75"/>
      <c r="AC105" s="75"/>
      <c r="AD105" s="75"/>
      <c r="AE105" s="75"/>
      <c r="AF105" s="83"/>
      <c r="AG105" s="10"/>
      <c r="AI105" s="57"/>
    </row>
    <row r="106" spans="1:38" s="94" customFormat="1" ht="12.75" customHeight="1">
      <c r="A106" s="84">
        <v>1</v>
      </c>
      <c r="B106" s="85"/>
      <c r="C106" s="85"/>
      <c r="D106" s="85"/>
      <c r="E106" s="85"/>
      <c r="F106" s="85"/>
      <c r="G106" s="85"/>
      <c r="H106" s="86"/>
      <c r="I106" s="87">
        <v>2</v>
      </c>
      <c r="J106" s="87"/>
      <c r="K106" s="87"/>
      <c r="L106" s="87"/>
      <c r="M106" s="87"/>
      <c r="N106" s="87"/>
      <c r="O106" s="88">
        <v>3</v>
      </c>
      <c r="P106" s="89"/>
      <c r="Q106" s="89"/>
      <c r="R106" s="89"/>
      <c r="S106" s="90"/>
      <c r="T106" s="87">
        <v>4</v>
      </c>
      <c r="U106" s="87"/>
      <c r="V106" s="87"/>
      <c r="W106" s="87"/>
      <c r="X106" s="87"/>
      <c r="Y106" s="87"/>
      <c r="Z106" s="87" t="s">
        <v>44</v>
      </c>
      <c r="AA106" s="87"/>
      <c r="AB106" s="87"/>
      <c r="AC106" s="87"/>
      <c r="AD106" s="87"/>
      <c r="AE106" s="87"/>
      <c r="AF106" s="91"/>
      <c r="AG106" s="92" t="s">
        <v>45</v>
      </c>
      <c r="AH106"/>
      <c r="AI106" s="93"/>
      <c r="AJ106" s="92" t="s">
        <v>46</v>
      </c>
      <c r="AL106" s="92" t="s">
        <v>14</v>
      </c>
    </row>
    <row r="107" spans="1:38" s="113" customFormat="1" ht="23.25" customHeight="1">
      <c r="A107" s="95" t="s">
        <v>47</v>
      </c>
      <c r="B107" s="96"/>
      <c r="C107" s="96"/>
      <c r="D107" s="96"/>
      <c r="E107" s="96"/>
      <c r="F107" s="96"/>
      <c r="G107" s="96"/>
      <c r="H107" s="33"/>
      <c r="I107" s="97">
        <v>19.8</v>
      </c>
      <c r="J107" s="98"/>
      <c r="K107" s="98"/>
      <c r="L107" s="98"/>
      <c r="M107" s="98"/>
      <c r="N107" s="99"/>
      <c r="O107" s="100">
        <v>0.0452</v>
      </c>
      <c r="P107" s="101"/>
      <c r="Q107" s="101"/>
      <c r="R107" s="101"/>
      <c r="S107" s="102"/>
      <c r="T107" s="103">
        <f>K17</f>
        <v>5821.36</v>
      </c>
      <c r="U107" s="104"/>
      <c r="V107" s="104"/>
      <c r="W107" s="104"/>
      <c r="X107" s="104"/>
      <c r="Y107" s="105"/>
      <c r="Z107" s="106">
        <f>I107*O107*T107</f>
        <v>5209.8843455999995</v>
      </c>
      <c r="AA107" s="107"/>
      <c r="AB107" s="107"/>
      <c r="AC107" s="107"/>
      <c r="AD107" s="107"/>
      <c r="AE107" s="108"/>
      <c r="AF107" s="109"/>
      <c r="AG107" s="110">
        <f>O107*T107</f>
        <v>263.12547199999995</v>
      </c>
      <c r="AH107"/>
      <c r="AI107" s="111"/>
      <c r="AJ107" s="112">
        <v>54.52</v>
      </c>
      <c r="AL107" s="114">
        <f>AG107/AJ107</f>
        <v>4.826219222303741</v>
      </c>
    </row>
    <row r="108" spans="1:35" s="113" customFormat="1" ht="24.75" customHeight="1">
      <c r="A108" s="45"/>
      <c r="B108" s="115"/>
      <c r="C108" s="115"/>
      <c r="D108" s="115"/>
      <c r="E108" s="115"/>
      <c r="F108" s="115"/>
      <c r="G108" s="115"/>
      <c r="H108" s="46"/>
      <c r="I108" s="116" t="str">
        <f>CONCATENATE(I107," ",I105," х ",O107," ",O105," х ",T107," ",T105," = ",Z107," ",Z105)</f>
        <v>19,8 кв.м х 0,0452 Гкал/кв.м х 5821,36 руб./Гкал = 5209,8843456 руб.</v>
      </c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8"/>
      <c r="AF108" s="119"/>
      <c r="AG108" s="120"/>
      <c r="AH108"/>
      <c r="AI108" s="111"/>
    </row>
    <row r="109" spans="1:38" s="113" customFormat="1" ht="23.25" customHeight="1">
      <c r="A109" s="95" t="s">
        <v>48</v>
      </c>
      <c r="B109" s="96"/>
      <c r="C109" s="96"/>
      <c r="D109" s="96"/>
      <c r="E109" s="96"/>
      <c r="F109" s="96"/>
      <c r="G109" s="96"/>
      <c r="H109" s="33"/>
      <c r="I109" s="121">
        <v>19.8</v>
      </c>
      <c r="J109" s="121"/>
      <c r="K109" s="121"/>
      <c r="L109" s="121"/>
      <c r="M109" s="121"/>
      <c r="N109" s="121"/>
      <c r="O109" s="100">
        <v>0.0451</v>
      </c>
      <c r="P109" s="101"/>
      <c r="Q109" s="101"/>
      <c r="R109" s="101"/>
      <c r="S109" s="102"/>
      <c r="T109" s="122">
        <f>+T107</f>
        <v>5821.36</v>
      </c>
      <c r="U109" s="122"/>
      <c r="V109" s="122"/>
      <c r="W109" s="122"/>
      <c r="X109" s="122"/>
      <c r="Y109" s="122"/>
      <c r="Z109" s="123">
        <f>I109*O109*T109</f>
        <v>5198.3580528</v>
      </c>
      <c r="AA109" s="123"/>
      <c r="AB109" s="123"/>
      <c r="AC109" s="123"/>
      <c r="AD109" s="123"/>
      <c r="AE109" s="123"/>
      <c r="AF109" s="109"/>
      <c r="AG109" s="110">
        <f>O109*T109</f>
        <v>262.543336</v>
      </c>
      <c r="AH109"/>
      <c r="AI109" s="111"/>
      <c r="AJ109" s="112">
        <v>54.52</v>
      </c>
      <c r="AL109" s="114">
        <f>AG109/AJ109</f>
        <v>4.815541746148202</v>
      </c>
    </row>
    <row r="110" spans="1:35" s="113" customFormat="1" ht="23.25" customHeight="1">
      <c r="A110" s="45"/>
      <c r="B110" s="115"/>
      <c r="C110" s="115"/>
      <c r="D110" s="115"/>
      <c r="E110" s="115"/>
      <c r="F110" s="115"/>
      <c r="G110" s="115"/>
      <c r="H110" s="46"/>
      <c r="I110" s="124" t="str">
        <f>CONCATENATE(I109," ",I$105," х ",O109," ",O$105," х ",T109," ",T$105," = ",Z109," ",Z$105)</f>
        <v>19,8 кв.м х 0,0451 Гкал/кв.м х 5821,36 руб./Гкал = 5198,3580528 руб.</v>
      </c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19"/>
      <c r="AG110" s="120"/>
      <c r="AH110"/>
      <c r="AI110" s="111"/>
    </row>
    <row r="111" spans="1:38" s="113" customFormat="1" ht="23.25" customHeight="1">
      <c r="A111" s="95" t="s">
        <v>49</v>
      </c>
      <c r="B111" s="96"/>
      <c r="C111" s="96"/>
      <c r="D111" s="96"/>
      <c r="E111" s="96"/>
      <c r="F111" s="96"/>
      <c r="G111" s="96"/>
      <c r="H111" s="33"/>
      <c r="I111" s="121">
        <v>19.8</v>
      </c>
      <c r="J111" s="121"/>
      <c r="K111" s="121"/>
      <c r="L111" s="121"/>
      <c r="M111" s="121"/>
      <c r="N111" s="121"/>
      <c r="O111" s="100">
        <v>0.0444</v>
      </c>
      <c r="P111" s="101"/>
      <c r="Q111" s="101"/>
      <c r="R111" s="101"/>
      <c r="S111" s="102"/>
      <c r="T111" s="122">
        <f>+T107</f>
        <v>5821.36</v>
      </c>
      <c r="U111" s="122"/>
      <c r="V111" s="122"/>
      <c r="W111" s="122"/>
      <c r="X111" s="122"/>
      <c r="Y111" s="122"/>
      <c r="Z111" s="123">
        <f>I111*O111*T111</f>
        <v>5117.674003200001</v>
      </c>
      <c r="AA111" s="123"/>
      <c r="AB111" s="123"/>
      <c r="AC111" s="123"/>
      <c r="AD111" s="123"/>
      <c r="AE111" s="123"/>
      <c r="AF111" s="109"/>
      <c r="AG111" s="110">
        <f>O111*T111</f>
        <v>258.468384</v>
      </c>
      <c r="AH111"/>
      <c r="AI111" s="111"/>
      <c r="AJ111" s="112">
        <v>54.52</v>
      </c>
      <c r="AL111" s="114">
        <f>AG111/AJ111</f>
        <v>4.7407994130594275</v>
      </c>
    </row>
    <row r="112" spans="1:35" s="113" customFormat="1" ht="22.5" customHeight="1">
      <c r="A112" s="45"/>
      <c r="B112" s="115"/>
      <c r="C112" s="115"/>
      <c r="D112" s="115"/>
      <c r="E112" s="115"/>
      <c r="F112" s="115"/>
      <c r="G112" s="115"/>
      <c r="H112" s="46"/>
      <c r="I112" s="124" t="str">
        <f>CONCATENATE(I111," ",I$105," х ",O111," ",O$105," х ",T111," ",T$105," = ",Z111," ",Z$105)</f>
        <v>19,8 кв.м х 0,0444 Гкал/кв.м х 5821,36 руб./Гкал = 5117,6740032 руб.</v>
      </c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19"/>
      <c r="AG112" s="120"/>
      <c r="AH112"/>
      <c r="AI112" s="111"/>
    </row>
    <row r="113" ht="12.75">
      <c r="AJ113" s="7"/>
    </row>
    <row r="114" spans="1:36" s="126" customFormat="1" ht="18">
      <c r="A114" s="125" t="s">
        <v>50</v>
      </c>
      <c r="AE114" s="127"/>
      <c r="AF114" s="127"/>
      <c r="AG114" s="128"/>
      <c r="AJ114" s="128"/>
    </row>
    <row r="115" ht="12.75">
      <c r="AJ115" s="7"/>
    </row>
    <row r="116" spans="1:36" ht="12.75">
      <c r="A116" s="129" t="s">
        <v>51</v>
      </c>
      <c r="AJ116" s="7"/>
    </row>
    <row r="117" spans="1:36" ht="25.5" customHeight="1">
      <c r="A117" s="130" t="s">
        <v>52</v>
      </c>
      <c r="B117" s="131" t="str">
        <f>CONCATENATE("Тариф на тепловую энергию в размере ",K17," руб./Гкал (с НДС) утвержден Приказом Региональной энергетической комиссии Красноярского края ",AH117," № ",AI117)</f>
        <v>Тариф на тепловую энергию в размере 5821,36 руб./Гкал (с НДС) утвержден Приказом Региональной энергетической комиссии Красноярского края от 15.12.2016 г. № 618-п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2"/>
      <c r="AH117" s="133" t="s">
        <v>53</v>
      </c>
      <c r="AI117" s="134" t="s">
        <v>54</v>
      </c>
      <c r="AJ117" s="7"/>
    </row>
    <row r="118" spans="1:36" ht="25.5" customHeight="1">
      <c r="A118" s="130">
        <v>2</v>
      </c>
      <c r="B118" s="131" t="str">
        <f>CONCATENATE("Тариф на горячую воду с использованием открытых систем теплоснабжения (горячего водоснабжения) "," утвержден Приказом Региональной энергетической комиссии Красноярского края ",AH118," № ",AI118)</f>
        <v>Тариф на горячую воду с использованием открытых систем теплоснабжения (горячего водоснабжения)  утвержден Приказом Региональной энергетической комиссии Красноярского края от 15.12.2016 г. № 620-п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2"/>
      <c r="AH118" s="133" t="s">
        <v>53</v>
      </c>
      <c r="AI118" s="134" t="s">
        <v>55</v>
      </c>
      <c r="AJ118" s="7"/>
    </row>
    <row r="119" spans="1:36" ht="17.25" customHeight="1">
      <c r="A119" s="130">
        <v>3</v>
      </c>
      <c r="B119" s="131" t="str">
        <f>CONCATENATE("Тариф на теплоноситель "," утвержден Приказом Региональной энергетической комиссии Красноярского края ",AH119," № ",AI119)</f>
        <v>Тариф на теплоноситель  утвержден Приказом Региональной энергетической комиссии Красноярского края от 15.12.2016 г. № 619-п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2"/>
      <c r="AH119" s="133" t="s">
        <v>53</v>
      </c>
      <c r="AI119" s="134" t="s">
        <v>56</v>
      </c>
      <c r="AJ119" s="7"/>
    </row>
    <row r="120" spans="1:39" ht="37.5" customHeight="1">
      <c r="A120" s="130">
        <v>4</v>
      </c>
      <c r="B120" s="135" t="s">
        <v>57</v>
      </c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2"/>
      <c r="AL120" s="137"/>
      <c r="AM120" s="138"/>
    </row>
    <row r="121" spans="1:33" ht="38.25" customHeight="1">
      <c r="A121" s="130">
        <v>5</v>
      </c>
      <c r="B121" s="135" t="s">
        <v>58</v>
      </c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G121" s="10"/>
    </row>
    <row r="122" spans="1:31" ht="33.75" customHeight="1">
      <c r="A122" s="130">
        <v>6</v>
      </c>
      <c r="B122" s="135" t="s">
        <v>59</v>
      </c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</row>
    <row r="123" spans="1:36" ht="12.75">
      <c r="A123" s="139" t="s">
        <v>60</v>
      </c>
      <c r="AJ123" s="7"/>
    </row>
    <row r="124" spans="1:36" ht="12.75">
      <c r="A124" s="140" t="s">
        <v>61</v>
      </c>
      <c r="AJ124" s="7"/>
    </row>
  </sheetData>
  <sheetProtection/>
  <mergeCells count="469">
    <mergeCell ref="B117:AE117"/>
    <mergeCell ref="B118:AE118"/>
    <mergeCell ref="B119:AE119"/>
    <mergeCell ref="B120:AE120"/>
    <mergeCell ref="B121:AE121"/>
    <mergeCell ref="B122:AE122"/>
    <mergeCell ref="A111:H112"/>
    <mergeCell ref="I111:N111"/>
    <mergeCell ref="O111:S111"/>
    <mergeCell ref="T111:Y111"/>
    <mergeCell ref="Z111:AE111"/>
    <mergeCell ref="I112:AE112"/>
    <mergeCell ref="I108:AE108"/>
    <mergeCell ref="A109:H110"/>
    <mergeCell ref="I109:N109"/>
    <mergeCell ref="O109:S109"/>
    <mergeCell ref="T109:Y109"/>
    <mergeCell ref="Z109:AE109"/>
    <mergeCell ref="I110:AE110"/>
    <mergeCell ref="A106:H106"/>
    <mergeCell ref="I106:N106"/>
    <mergeCell ref="O106:S106"/>
    <mergeCell ref="T106:Y106"/>
    <mergeCell ref="Z106:AE106"/>
    <mergeCell ref="A107:H108"/>
    <mergeCell ref="I107:N107"/>
    <mergeCell ref="O107:S107"/>
    <mergeCell ref="T107:Y107"/>
    <mergeCell ref="Z107:AE107"/>
    <mergeCell ref="A102:AE102"/>
    <mergeCell ref="A104:H105"/>
    <mergeCell ref="I104:N104"/>
    <mergeCell ref="O104:S104"/>
    <mergeCell ref="T104:Y104"/>
    <mergeCell ref="Z104:AE104"/>
    <mergeCell ref="I105:N105"/>
    <mergeCell ref="O105:S105"/>
    <mergeCell ref="T105:Y105"/>
    <mergeCell ref="Z105:AE105"/>
    <mergeCell ref="AG98:AG99"/>
    <mergeCell ref="AJ98:AJ99"/>
    <mergeCell ref="AL98:AL99"/>
    <mergeCell ref="C99:H99"/>
    <mergeCell ref="I99:J99"/>
    <mergeCell ref="K99:N99"/>
    <mergeCell ref="O99:S99"/>
    <mergeCell ref="T99:X99"/>
    <mergeCell ref="A98:B99"/>
    <mergeCell ref="C98:H98"/>
    <mergeCell ref="I98:J98"/>
    <mergeCell ref="K98:N98"/>
    <mergeCell ref="O98:S98"/>
    <mergeCell ref="T98:X98"/>
    <mergeCell ref="A97:B97"/>
    <mergeCell ref="C97:H97"/>
    <mergeCell ref="I97:J97"/>
    <mergeCell ref="K97:N97"/>
    <mergeCell ref="O97:S97"/>
    <mergeCell ref="T97:X97"/>
    <mergeCell ref="A95:AE95"/>
    <mergeCell ref="AF95:AG95"/>
    <mergeCell ref="A96:B96"/>
    <mergeCell ref="C96:H96"/>
    <mergeCell ref="I96:J96"/>
    <mergeCell ref="K96:N96"/>
    <mergeCell ref="O96:S96"/>
    <mergeCell ref="T96:X96"/>
    <mergeCell ref="AG92:AG93"/>
    <mergeCell ref="AJ92:AJ93"/>
    <mergeCell ref="AL92:AL93"/>
    <mergeCell ref="I93:J93"/>
    <mergeCell ref="K93:N93"/>
    <mergeCell ref="O93:S93"/>
    <mergeCell ref="T93:X93"/>
    <mergeCell ref="A92:B93"/>
    <mergeCell ref="C92:G93"/>
    <mergeCell ref="I92:J92"/>
    <mergeCell ref="K92:N92"/>
    <mergeCell ref="O92:S92"/>
    <mergeCell ref="T92:X92"/>
    <mergeCell ref="AG90:AG91"/>
    <mergeCell ref="AJ90:AJ91"/>
    <mergeCell ref="AL90:AL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7:AE87"/>
    <mergeCell ref="AF87:AG87"/>
    <mergeCell ref="A88:B88"/>
    <mergeCell ref="C88:H88"/>
    <mergeCell ref="I88:J88"/>
    <mergeCell ref="K88:N88"/>
    <mergeCell ref="O88:S88"/>
    <mergeCell ref="T88:X88"/>
    <mergeCell ref="AG84:AG85"/>
    <mergeCell ref="AJ84:AJ85"/>
    <mergeCell ref="AL84:AL85"/>
    <mergeCell ref="I85:J85"/>
    <mergeCell ref="K85:N85"/>
    <mergeCell ref="O85:S85"/>
    <mergeCell ref="T85:X85"/>
    <mergeCell ref="A84:B85"/>
    <mergeCell ref="C84:G85"/>
    <mergeCell ref="I84:J84"/>
    <mergeCell ref="K84:N84"/>
    <mergeCell ref="O84:S84"/>
    <mergeCell ref="T84:X84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81:B81"/>
    <mergeCell ref="C81:H81"/>
    <mergeCell ref="I81:J81"/>
    <mergeCell ref="K81:N81"/>
    <mergeCell ref="O81:S81"/>
    <mergeCell ref="T81:X81"/>
    <mergeCell ref="A79:AE79"/>
    <mergeCell ref="AF79:AG79"/>
    <mergeCell ref="A80:B80"/>
    <mergeCell ref="C80:H80"/>
    <mergeCell ref="I80:J80"/>
    <mergeCell ref="K80:N80"/>
    <mergeCell ref="O80:S80"/>
    <mergeCell ref="T80:X80"/>
    <mergeCell ref="AG76:AG77"/>
    <mergeCell ref="AJ76:AJ77"/>
    <mergeCell ref="AL76:AL77"/>
    <mergeCell ref="I77:J77"/>
    <mergeCell ref="K77:N77"/>
    <mergeCell ref="O77:S77"/>
    <mergeCell ref="T77:X77"/>
    <mergeCell ref="A76:B77"/>
    <mergeCell ref="C76:G77"/>
    <mergeCell ref="I76:J76"/>
    <mergeCell ref="K76:N76"/>
    <mergeCell ref="O76:S76"/>
    <mergeCell ref="T76:X76"/>
    <mergeCell ref="AG74:AG75"/>
    <mergeCell ref="AJ74:AJ75"/>
    <mergeCell ref="AL74:AL75"/>
    <mergeCell ref="I75:J75"/>
    <mergeCell ref="K75:N75"/>
    <mergeCell ref="O75:S75"/>
    <mergeCell ref="T75:X75"/>
    <mergeCell ref="A74:B75"/>
    <mergeCell ref="C74:G75"/>
    <mergeCell ref="I74:J74"/>
    <mergeCell ref="K74:N74"/>
    <mergeCell ref="O74:S74"/>
    <mergeCell ref="T74:X74"/>
    <mergeCell ref="A73:B73"/>
    <mergeCell ref="C73:H73"/>
    <mergeCell ref="I73:J73"/>
    <mergeCell ref="K73:N73"/>
    <mergeCell ref="O73:S73"/>
    <mergeCell ref="T73:X73"/>
    <mergeCell ref="A71:AE71"/>
    <mergeCell ref="AF71:AG71"/>
    <mergeCell ref="A72:B72"/>
    <mergeCell ref="C72:H72"/>
    <mergeCell ref="I72:J72"/>
    <mergeCell ref="K72:N72"/>
    <mergeCell ref="O72:S72"/>
    <mergeCell ref="T72:X72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G66:AG67"/>
    <mergeCell ref="AJ66:AJ67"/>
    <mergeCell ref="AL66:AL67"/>
    <mergeCell ref="I67:J67"/>
    <mergeCell ref="K67:N67"/>
    <mergeCell ref="O67:S67"/>
    <mergeCell ref="T67:X67"/>
    <mergeCell ref="A66:B67"/>
    <mergeCell ref="C66:G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G60:AG61"/>
    <mergeCell ref="AJ60:AJ61"/>
    <mergeCell ref="AL60:AL61"/>
    <mergeCell ref="I61:J61"/>
    <mergeCell ref="K61:N61"/>
    <mergeCell ref="O61:S61"/>
    <mergeCell ref="T61:X61"/>
    <mergeCell ref="A60:B61"/>
    <mergeCell ref="C60:G61"/>
    <mergeCell ref="I60:J60"/>
    <mergeCell ref="K60:N60"/>
    <mergeCell ref="O60:S60"/>
    <mergeCell ref="T60:X60"/>
    <mergeCell ref="AG58:AG59"/>
    <mergeCell ref="AJ58:AJ59"/>
    <mergeCell ref="AL58:AL59"/>
    <mergeCell ref="I59:J59"/>
    <mergeCell ref="K59:N59"/>
    <mergeCell ref="O59:S59"/>
    <mergeCell ref="T59:X59"/>
    <mergeCell ref="A58:B59"/>
    <mergeCell ref="C58:G59"/>
    <mergeCell ref="I58:J58"/>
    <mergeCell ref="K58:N58"/>
    <mergeCell ref="O58:S58"/>
    <mergeCell ref="T58:X58"/>
    <mergeCell ref="A57:B57"/>
    <mergeCell ref="C57:H57"/>
    <mergeCell ref="I57:J57"/>
    <mergeCell ref="K57:N57"/>
    <mergeCell ref="O57:S57"/>
    <mergeCell ref="T57:X57"/>
    <mergeCell ref="A55:AE55"/>
    <mergeCell ref="AF55:AG55"/>
    <mergeCell ref="A56:B56"/>
    <mergeCell ref="C56:H56"/>
    <mergeCell ref="I56:J56"/>
    <mergeCell ref="K56:N56"/>
    <mergeCell ref="O56:S56"/>
    <mergeCell ref="T56:X56"/>
    <mergeCell ref="AG52:AG53"/>
    <mergeCell ref="AJ52:AJ53"/>
    <mergeCell ref="AL52:AL53"/>
    <mergeCell ref="I53:J53"/>
    <mergeCell ref="K53:N53"/>
    <mergeCell ref="O53:S53"/>
    <mergeCell ref="T53:X53"/>
    <mergeCell ref="A52:B53"/>
    <mergeCell ref="C52:G53"/>
    <mergeCell ref="I52:J52"/>
    <mergeCell ref="K52:N52"/>
    <mergeCell ref="O52:S52"/>
    <mergeCell ref="T52:X52"/>
    <mergeCell ref="AG50:AG51"/>
    <mergeCell ref="AJ50:AJ51"/>
    <mergeCell ref="AL50:AL51"/>
    <mergeCell ref="I51:J51"/>
    <mergeCell ref="K51:N51"/>
    <mergeCell ref="O51:S51"/>
    <mergeCell ref="T51:X51"/>
    <mergeCell ref="A50:B51"/>
    <mergeCell ref="C50:G51"/>
    <mergeCell ref="I50:J50"/>
    <mergeCell ref="K50:N50"/>
    <mergeCell ref="O50:S50"/>
    <mergeCell ref="T50:X50"/>
    <mergeCell ref="A49:B49"/>
    <mergeCell ref="C49:H49"/>
    <mergeCell ref="I49:J49"/>
    <mergeCell ref="K49:N49"/>
    <mergeCell ref="O49:S49"/>
    <mergeCell ref="T49:X49"/>
    <mergeCell ref="A47:AE47"/>
    <mergeCell ref="AF47:AG47"/>
    <mergeCell ref="A48:B48"/>
    <mergeCell ref="C48:H48"/>
    <mergeCell ref="I48:J48"/>
    <mergeCell ref="K48:N48"/>
    <mergeCell ref="O48:S48"/>
    <mergeCell ref="T48:X48"/>
    <mergeCell ref="AG44:AG45"/>
    <mergeCell ref="AJ44:AJ45"/>
    <mergeCell ref="AL44:AL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G42:AG43"/>
    <mergeCell ref="AJ42:AJ43"/>
    <mergeCell ref="AL42:AL43"/>
    <mergeCell ref="I43:J43"/>
    <mergeCell ref="K43:N43"/>
    <mergeCell ref="O43:S43"/>
    <mergeCell ref="T43:X43"/>
    <mergeCell ref="A42:B43"/>
    <mergeCell ref="C42:G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G36:AG37"/>
    <mergeCell ref="AJ36:AJ37"/>
    <mergeCell ref="AL36:AL37"/>
    <mergeCell ref="I37:J37"/>
    <mergeCell ref="K37:N37"/>
    <mergeCell ref="O37:S37"/>
    <mergeCell ref="T37:X37"/>
    <mergeCell ref="A36:B37"/>
    <mergeCell ref="C36:G37"/>
    <mergeCell ref="I36:J36"/>
    <mergeCell ref="K36:N36"/>
    <mergeCell ref="O36:S36"/>
    <mergeCell ref="T36:X36"/>
    <mergeCell ref="AG34:AG35"/>
    <mergeCell ref="AJ34:AJ35"/>
    <mergeCell ref="AL34:AL35"/>
    <mergeCell ref="I35:J35"/>
    <mergeCell ref="K35:N35"/>
    <mergeCell ref="O35:S35"/>
    <mergeCell ref="T35:X35"/>
    <mergeCell ref="A34:B35"/>
    <mergeCell ref="C34:G35"/>
    <mergeCell ref="I34:J34"/>
    <mergeCell ref="K34:N34"/>
    <mergeCell ref="O34:S34"/>
    <mergeCell ref="T34:X34"/>
    <mergeCell ref="A33:B33"/>
    <mergeCell ref="C33:H33"/>
    <mergeCell ref="I33:J33"/>
    <mergeCell ref="K33:N33"/>
    <mergeCell ref="O33:S33"/>
    <mergeCell ref="T33:X33"/>
    <mergeCell ref="A31:AE31"/>
    <mergeCell ref="A32:B32"/>
    <mergeCell ref="C32:H32"/>
    <mergeCell ref="I32:J32"/>
    <mergeCell ref="K32:N32"/>
    <mergeCell ref="O32:S32"/>
    <mergeCell ref="T32:X32"/>
    <mergeCell ref="AG28:AG29"/>
    <mergeCell ref="AJ28:AJ29"/>
    <mergeCell ref="AL28:AL29"/>
    <mergeCell ref="I29:J29"/>
    <mergeCell ref="K29:N29"/>
    <mergeCell ref="O29:S29"/>
    <mergeCell ref="T29:X29"/>
    <mergeCell ref="A28:B29"/>
    <mergeCell ref="C28:G29"/>
    <mergeCell ref="I28:J28"/>
    <mergeCell ref="K28:N28"/>
    <mergeCell ref="O28:S28"/>
    <mergeCell ref="T28:X28"/>
    <mergeCell ref="AG26:AG27"/>
    <mergeCell ref="AJ26:AJ27"/>
    <mergeCell ref="AL26:AL27"/>
    <mergeCell ref="I27:J27"/>
    <mergeCell ref="K27:N27"/>
    <mergeCell ref="O27:S27"/>
    <mergeCell ref="T27:X27"/>
    <mergeCell ref="A26:B27"/>
    <mergeCell ref="C26:G27"/>
    <mergeCell ref="I26:J26"/>
    <mergeCell ref="K26:N26"/>
    <mergeCell ref="O26:S26"/>
    <mergeCell ref="T26:X26"/>
    <mergeCell ref="A25:B25"/>
    <mergeCell ref="C25:H25"/>
    <mergeCell ref="I25:J25"/>
    <mergeCell ref="K25:N25"/>
    <mergeCell ref="O25:S25"/>
    <mergeCell ref="T25:X25"/>
    <mergeCell ref="A21:AE21"/>
    <mergeCell ref="A23:AE23"/>
    <mergeCell ref="A24:B24"/>
    <mergeCell ref="C24:H24"/>
    <mergeCell ref="I24:J24"/>
    <mergeCell ref="K24:N24"/>
    <mergeCell ref="O24:S24"/>
    <mergeCell ref="T24:X24"/>
    <mergeCell ref="AG18:AG19"/>
    <mergeCell ref="AL18:AL19"/>
    <mergeCell ref="I19:J19"/>
    <mergeCell ref="K19:N19"/>
    <mergeCell ref="O19:S19"/>
    <mergeCell ref="T19:X19"/>
    <mergeCell ref="A18:B19"/>
    <mergeCell ref="C18:G19"/>
    <mergeCell ref="I18:J18"/>
    <mergeCell ref="K18:N18"/>
    <mergeCell ref="O18:S18"/>
    <mergeCell ref="T18:X18"/>
    <mergeCell ref="AG16:AG17"/>
    <mergeCell ref="AL16:AL17"/>
    <mergeCell ref="I17:J17"/>
    <mergeCell ref="K17:N17"/>
    <mergeCell ref="O17:S17"/>
    <mergeCell ref="T17:X17"/>
    <mergeCell ref="A16:B17"/>
    <mergeCell ref="C16:G17"/>
    <mergeCell ref="I16:J16"/>
    <mergeCell ref="K16:N16"/>
    <mergeCell ref="O16:S16"/>
    <mergeCell ref="T16:X16"/>
    <mergeCell ref="A15:B15"/>
    <mergeCell ref="C15:H15"/>
    <mergeCell ref="I15:J15"/>
    <mergeCell ref="K15:N15"/>
    <mergeCell ref="O15:S15"/>
    <mergeCell ref="T15:X15"/>
    <mergeCell ref="A12:X12"/>
    <mergeCell ref="A14:B14"/>
    <mergeCell ref="C14:H14"/>
    <mergeCell ref="I14:J14"/>
    <mergeCell ref="K14:N14"/>
    <mergeCell ref="O14:S14"/>
    <mergeCell ref="T14:X14"/>
    <mergeCell ref="A5:AE5"/>
    <mergeCell ref="A6:AE6"/>
    <mergeCell ref="A7:AD7"/>
    <mergeCell ref="A8:AE8"/>
    <mergeCell ref="A9:AE9"/>
    <mergeCell ref="A10:AE10"/>
  </mergeCells>
  <printOptions horizontalCentered="1"/>
  <pageMargins left="0.5905511811023623" right="0.15748031496062992" top="0.2362204724409449" bottom="0.1968503937007874" header="0.15748031496062992" footer="0.1968503937007874"/>
  <pageSetup fitToHeight="2" fitToWidth="1" horizontalDpi="600" verticalDpi="600" orientation="portrait" paperSize="9" scale="70" r:id="rId1"/>
  <rowBreaks count="1" manualBreakCount="1">
    <brk id="5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M150"/>
  <sheetViews>
    <sheetView tabSelected="1" view="pageBreakPreview" zoomScaleSheetLayoutView="100" workbookViewId="0" topLeftCell="A103">
      <selection activeCell="C98" sqref="C98:G99"/>
    </sheetView>
  </sheetViews>
  <sheetFormatPr defaultColWidth="3.375" defaultRowHeight="12.75"/>
  <cols>
    <col min="1" max="2" width="2.125" style="0" customWidth="1"/>
    <col min="3" max="5" width="3.125" style="0" customWidth="1"/>
    <col min="6" max="6" width="7.625" style="0" customWidth="1"/>
    <col min="7" max="7" width="14.00390625" style="0" customWidth="1"/>
    <col min="8" max="8" width="16.75390625" style="0" customWidth="1"/>
    <col min="9" max="11" width="3.375" style="0" customWidth="1"/>
    <col min="12" max="12" width="2.625" style="0" customWidth="1"/>
    <col min="13" max="18" width="3.375" style="0" customWidth="1"/>
    <col min="19" max="19" width="2.25390625" style="0" customWidth="1"/>
    <col min="20" max="24" width="3.375" style="0" customWidth="1"/>
    <col min="25" max="25" width="11.375" style="0" customWidth="1"/>
    <col min="26" max="26" width="11.875" style="0" customWidth="1"/>
    <col min="27" max="27" width="11.375" style="0" customWidth="1"/>
    <col min="28" max="28" width="1.875" style="0" hidden="1" customWidth="1"/>
    <col min="29" max="29" width="3.375" style="0" hidden="1" customWidth="1"/>
    <col min="30" max="30" width="3.25390625" style="0" hidden="1" customWidth="1"/>
    <col min="31" max="31" width="0.37109375" style="0" customWidth="1"/>
    <col min="32" max="32" width="1.625" style="0" customWidth="1"/>
    <col min="33" max="33" width="13.625" style="7" bestFit="1" customWidth="1"/>
    <col min="34" max="34" width="14.375" style="0" bestFit="1" customWidth="1"/>
    <col min="35" max="35" width="5.625" style="0" bestFit="1" customWidth="1"/>
    <col min="36" max="36" width="12.25390625" style="0" customWidth="1"/>
    <col min="37" max="37" width="3.375" style="0" customWidth="1"/>
    <col min="38" max="38" width="8.375" style="0" customWidth="1"/>
  </cols>
  <sheetData>
    <row r="1" spans="20:33" s="1" customFormat="1" ht="16.5">
      <c r="T1" s="1" t="s">
        <v>0</v>
      </c>
      <c r="AG1" s="2"/>
    </row>
    <row r="2" spans="20:34" s="1" customFormat="1" ht="16.5">
      <c r="T2" s="3" t="s">
        <v>62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G2" s="4"/>
      <c r="AH2"/>
    </row>
    <row r="3" spans="20:34" s="1" customFormat="1" ht="17.25" customHeight="1">
      <c r="T3" s="3" t="s">
        <v>63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G3" s="4"/>
      <c r="AH3"/>
    </row>
    <row r="4" s="1" customFormat="1" ht="16.5">
      <c r="AG4" s="2"/>
    </row>
    <row r="5" spans="1:32" ht="21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/>
    </row>
    <row r="6" spans="1:32" ht="21" customHeight="1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6"/>
    </row>
    <row r="7" spans="1:32" ht="21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6"/>
      <c r="AF7" s="6"/>
    </row>
    <row r="8" spans="1:33" ht="21" customHeight="1">
      <c r="A8" s="8" t="str">
        <f>+'[1]Шуш_2'!A8</f>
        <v>с 1 июля 2017 г. по 31 декабря 2017 г.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  <c r="AG8" s="10"/>
    </row>
    <row r="9" spans="1:32" ht="21" customHeight="1">
      <c r="A9" s="11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2"/>
    </row>
    <row r="10" spans="1:33" s="16" customFormat="1" ht="18.75">
      <c r="A10" s="13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5"/>
    </row>
    <row r="12" spans="1:33" s="18" customFormat="1" ht="15">
      <c r="A12" s="17" t="s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AG12" s="19"/>
    </row>
    <row r="14" spans="1:24" ht="41.25" customHeight="1">
      <c r="A14" s="20" t="s">
        <v>7</v>
      </c>
      <c r="B14" s="21"/>
      <c r="C14" s="22" t="s">
        <v>8</v>
      </c>
      <c r="D14" s="23"/>
      <c r="E14" s="23"/>
      <c r="F14" s="23"/>
      <c r="G14" s="23"/>
      <c r="H14" s="24"/>
      <c r="I14" s="141" t="s">
        <v>9</v>
      </c>
      <c r="J14" s="142"/>
      <c r="K14" s="141" t="s">
        <v>10</v>
      </c>
      <c r="L14" s="143"/>
      <c r="M14" s="143"/>
      <c r="N14" s="142"/>
      <c r="O14" s="141" t="s">
        <v>11</v>
      </c>
      <c r="P14" s="143"/>
      <c r="Q14" s="143"/>
      <c r="R14" s="143"/>
      <c r="S14" s="142"/>
      <c r="T14" s="141" t="s">
        <v>12</v>
      </c>
      <c r="U14" s="143"/>
      <c r="V14" s="143"/>
      <c r="W14" s="143"/>
      <c r="X14" s="142"/>
    </row>
    <row r="15" spans="1:38" s="30" customFormat="1" ht="12.75">
      <c r="A15" s="26">
        <v>1</v>
      </c>
      <c r="B15" s="27"/>
      <c r="C15" s="26">
        <v>2</v>
      </c>
      <c r="D15" s="28"/>
      <c r="E15" s="28"/>
      <c r="F15" s="28"/>
      <c r="G15" s="28"/>
      <c r="H15" s="27"/>
      <c r="I15" s="144">
        <v>3</v>
      </c>
      <c r="J15" s="145"/>
      <c r="K15" s="144">
        <v>4</v>
      </c>
      <c r="L15" s="146"/>
      <c r="M15" s="146"/>
      <c r="N15" s="145"/>
      <c r="O15" s="144">
        <v>5</v>
      </c>
      <c r="P15" s="146"/>
      <c r="Q15" s="146"/>
      <c r="R15" s="146"/>
      <c r="S15" s="145"/>
      <c r="T15" s="144">
        <v>6</v>
      </c>
      <c r="U15" s="146"/>
      <c r="V15" s="146"/>
      <c r="W15" s="146"/>
      <c r="X15" s="145"/>
      <c r="AG15" s="31" t="s">
        <v>13</v>
      </c>
      <c r="AJ15" s="10" t="s">
        <v>13</v>
      </c>
      <c r="AK15"/>
      <c r="AL15" s="10" t="s">
        <v>14</v>
      </c>
    </row>
    <row r="16" spans="1:38" ht="12.75" customHeight="1">
      <c r="A16" s="32" t="s">
        <v>15</v>
      </c>
      <c r="B16" s="33"/>
      <c r="C16" s="34" t="s">
        <v>16</v>
      </c>
      <c r="D16" s="35"/>
      <c r="E16" s="35"/>
      <c r="F16" s="35"/>
      <c r="G16" s="36"/>
      <c r="H16" s="37" t="s">
        <v>17</v>
      </c>
      <c r="I16" s="61" t="s">
        <v>18</v>
      </c>
      <c r="J16" s="62"/>
      <c r="K16" s="147">
        <f>+'[1]Зар_2'!K16</f>
        <v>143.08</v>
      </c>
      <c r="L16" s="148"/>
      <c r="M16" s="148"/>
      <c r="N16" s="149"/>
      <c r="O16" s="150">
        <v>0</v>
      </c>
      <c r="P16" s="151"/>
      <c r="Q16" s="151"/>
      <c r="R16" s="151"/>
      <c r="S16" s="152"/>
      <c r="T16" s="153">
        <f>K16</f>
        <v>143.08</v>
      </c>
      <c r="U16" s="154"/>
      <c r="V16" s="154"/>
      <c r="W16" s="154"/>
      <c r="X16" s="155"/>
      <c r="AG16" s="42">
        <f>T16+T17</f>
        <v>542.425296</v>
      </c>
      <c r="AJ16" s="43">
        <v>423.39</v>
      </c>
      <c r="AL16" s="44">
        <f>AG16/AJ16</f>
        <v>1.2811481045844257</v>
      </c>
    </row>
    <row r="17" spans="1:38" ht="12.75" customHeight="1">
      <c r="A17" s="45"/>
      <c r="B17" s="46"/>
      <c r="C17" s="47"/>
      <c r="D17" s="48"/>
      <c r="E17" s="48"/>
      <c r="F17" s="48"/>
      <c r="G17" s="49"/>
      <c r="H17" s="37" t="s">
        <v>19</v>
      </c>
      <c r="I17" s="61" t="s">
        <v>20</v>
      </c>
      <c r="J17" s="62"/>
      <c r="K17" s="147">
        <f>+'[1]Зар_2'!K17</f>
        <v>5821.36</v>
      </c>
      <c r="L17" s="148"/>
      <c r="M17" s="148"/>
      <c r="N17" s="149"/>
      <c r="O17" s="156">
        <f>+'[1]Зар_2'!O17</f>
        <v>0.0686</v>
      </c>
      <c r="P17" s="157"/>
      <c r="Q17" s="157"/>
      <c r="R17" s="157"/>
      <c r="S17" s="158"/>
      <c r="T17" s="153">
        <f>K17*O17</f>
        <v>399.34529599999996</v>
      </c>
      <c r="U17" s="154"/>
      <c r="V17" s="154"/>
      <c r="W17" s="154"/>
      <c r="X17" s="155"/>
      <c r="AG17" s="51"/>
      <c r="AJ17" s="52"/>
      <c r="AL17" s="53"/>
    </row>
    <row r="18" spans="1:38" ht="12.75" customHeight="1">
      <c r="A18" s="32" t="s">
        <v>15</v>
      </c>
      <c r="B18" s="33"/>
      <c r="C18" s="34" t="s">
        <v>21</v>
      </c>
      <c r="D18" s="35"/>
      <c r="E18" s="35"/>
      <c r="F18" s="35"/>
      <c r="G18" s="36"/>
      <c r="H18" s="37" t="s">
        <v>17</v>
      </c>
      <c r="I18" s="61" t="s">
        <v>18</v>
      </c>
      <c r="J18" s="62"/>
      <c r="K18" s="147">
        <f>+'[1]Зар_2'!K18</f>
        <v>143.08</v>
      </c>
      <c r="L18" s="148"/>
      <c r="M18" s="148"/>
      <c r="N18" s="149"/>
      <c r="O18" s="150">
        <v>0</v>
      </c>
      <c r="P18" s="151"/>
      <c r="Q18" s="151"/>
      <c r="R18" s="151"/>
      <c r="S18" s="152"/>
      <c r="T18" s="153">
        <f>K18</f>
        <v>143.08</v>
      </c>
      <c r="U18" s="154"/>
      <c r="V18" s="154"/>
      <c r="W18" s="154"/>
      <c r="X18" s="155"/>
      <c r="AG18" s="42">
        <f>T18+T19</f>
        <v>512.73636</v>
      </c>
      <c r="AJ18" s="43">
        <v>423.39</v>
      </c>
      <c r="AL18" s="44">
        <f>AG18/AJ18</f>
        <v>1.2110261461064267</v>
      </c>
    </row>
    <row r="19" spans="1:38" ht="12.75" customHeight="1">
      <c r="A19" s="45"/>
      <c r="B19" s="46"/>
      <c r="C19" s="47"/>
      <c r="D19" s="48"/>
      <c r="E19" s="48"/>
      <c r="F19" s="48"/>
      <c r="G19" s="49"/>
      <c r="H19" s="37" t="s">
        <v>19</v>
      </c>
      <c r="I19" s="61" t="s">
        <v>20</v>
      </c>
      <c r="J19" s="62"/>
      <c r="K19" s="147">
        <f>+'[1]Зар_2'!K19</f>
        <v>5821.36</v>
      </c>
      <c r="L19" s="148"/>
      <c r="M19" s="148"/>
      <c r="N19" s="149"/>
      <c r="O19" s="156">
        <f>+'[1]Зар_2'!O19</f>
        <v>0.0635</v>
      </c>
      <c r="P19" s="157"/>
      <c r="Q19" s="157"/>
      <c r="R19" s="157"/>
      <c r="S19" s="158"/>
      <c r="T19" s="153">
        <f>K19*O19</f>
        <v>369.65636</v>
      </c>
      <c r="U19" s="154"/>
      <c r="V19" s="154"/>
      <c r="W19" s="154"/>
      <c r="X19" s="155"/>
      <c r="AG19" s="51"/>
      <c r="AJ19" s="52"/>
      <c r="AL19" s="53"/>
    </row>
    <row r="21" spans="1:35" s="18" customFormat="1" ht="15">
      <c r="A21" s="54" t="s">
        <v>22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5"/>
      <c r="AG21" s="55"/>
      <c r="AH21"/>
      <c r="AI21" s="56"/>
    </row>
    <row r="22" spans="1:35" ht="30" customHeight="1">
      <c r="A22" s="159" t="s">
        <v>64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G22" s="160">
        <v>0.5</v>
      </c>
      <c r="AI22" s="57"/>
    </row>
    <row r="23" spans="1:33" s="60" customFormat="1" ht="42.75" customHeight="1">
      <c r="A23" s="58" t="s">
        <v>23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  <c r="AG23" s="59"/>
    </row>
    <row r="24" spans="1:35" ht="51" customHeight="1">
      <c r="A24" s="20" t="s">
        <v>7</v>
      </c>
      <c r="B24" s="21"/>
      <c r="C24" s="22" t="s">
        <v>8</v>
      </c>
      <c r="D24" s="23"/>
      <c r="E24" s="23"/>
      <c r="F24" s="23"/>
      <c r="G24" s="23"/>
      <c r="H24" s="24"/>
      <c r="I24" s="25" t="s">
        <v>9</v>
      </c>
      <c r="J24" s="25"/>
      <c r="K24" s="25" t="s">
        <v>10</v>
      </c>
      <c r="L24" s="25"/>
      <c r="M24" s="25"/>
      <c r="N24" s="25"/>
      <c r="O24" s="25" t="s">
        <v>24</v>
      </c>
      <c r="P24" s="25"/>
      <c r="Q24" s="25"/>
      <c r="R24" s="25"/>
      <c r="S24" s="25"/>
      <c r="T24" s="25" t="s">
        <v>65</v>
      </c>
      <c r="U24" s="25"/>
      <c r="V24" s="25"/>
      <c r="W24" s="25"/>
      <c r="X24" s="25"/>
      <c r="Y24" s="161" t="s">
        <v>66</v>
      </c>
      <c r="Z24" s="161" t="s">
        <v>67</v>
      </c>
      <c r="AG24" s="10"/>
      <c r="AI24" s="57"/>
    </row>
    <row r="25" spans="1:38" ht="25.5" customHeight="1">
      <c r="A25" s="26">
        <v>1</v>
      </c>
      <c r="B25" s="27"/>
      <c r="C25" s="26">
        <v>2</v>
      </c>
      <c r="D25" s="28"/>
      <c r="E25" s="28"/>
      <c r="F25" s="28"/>
      <c r="G25" s="28"/>
      <c r="H25" s="27"/>
      <c r="I25" s="29">
        <v>3</v>
      </c>
      <c r="J25" s="29"/>
      <c r="K25" s="29">
        <v>4</v>
      </c>
      <c r="L25" s="29"/>
      <c r="M25" s="29"/>
      <c r="N25" s="29"/>
      <c r="O25" s="29">
        <v>5</v>
      </c>
      <c r="P25" s="29"/>
      <c r="Q25" s="29"/>
      <c r="R25" s="29"/>
      <c r="S25" s="29"/>
      <c r="T25" s="144" t="s">
        <v>68</v>
      </c>
      <c r="U25" s="146"/>
      <c r="V25" s="146"/>
      <c r="W25" s="146"/>
      <c r="X25" s="145"/>
      <c r="Y25" s="162" t="s">
        <v>69</v>
      </c>
      <c r="Z25" s="162" t="s">
        <v>70</v>
      </c>
      <c r="AG25" s="10" t="s">
        <v>25</v>
      </c>
      <c r="AI25" s="57"/>
      <c r="AJ25" s="10" t="s">
        <v>25</v>
      </c>
      <c r="AL25" s="10" t="s">
        <v>14</v>
      </c>
    </row>
    <row r="26" spans="1:38" ht="12.75" customHeight="1">
      <c r="A26" s="32" t="s">
        <v>15</v>
      </c>
      <c r="B26" s="33"/>
      <c r="C26" s="34" t="s">
        <v>16</v>
      </c>
      <c r="D26" s="35"/>
      <c r="E26" s="35"/>
      <c r="F26" s="35"/>
      <c r="G26" s="36"/>
      <c r="H26" s="37" t="s">
        <v>17</v>
      </c>
      <c r="I26" s="61" t="s">
        <v>18</v>
      </c>
      <c r="J26" s="62"/>
      <c r="K26" s="41">
        <f>K16</f>
        <v>143.08</v>
      </c>
      <c r="L26" s="41"/>
      <c r="M26" s="41"/>
      <c r="N26" s="41"/>
      <c r="O26" s="63">
        <f>+ROUND('[1]Шуш_2'!O30,2)</f>
        <v>3.3</v>
      </c>
      <c r="P26" s="63"/>
      <c r="Q26" s="63"/>
      <c r="R26" s="63"/>
      <c r="S26" s="63"/>
      <c r="T26" s="41">
        <f>ROUND(K26*O26,2)</f>
        <v>472.16</v>
      </c>
      <c r="U26" s="41"/>
      <c r="V26" s="41"/>
      <c r="W26" s="41"/>
      <c r="X26" s="41"/>
      <c r="Y26" s="163">
        <f>ROUND(T26*$AG$22,2)</f>
        <v>236.08</v>
      </c>
      <c r="Z26" s="164">
        <f>+T26+Y26</f>
        <v>708.24</v>
      </c>
      <c r="AG26" s="64">
        <f>+Z26+Z27</f>
        <v>2026.0794767999998</v>
      </c>
      <c r="AI26" s="57"/>
      <c r="AJ26" s="65">
        <v>844.99</v>
      </c>
      <c r="AL26" s="44">
        <f>AG26/AJ26</f>
        <v>2.3977555672848196</v>
      </c>
    </row>
    <row r="27" spans="1:38" ht="12.75" customHeight="1">
      <c r="A27" s="45"/>
      <c r="B27" s="46"/>
      <c r="C27" s="47"/>
      <c r="D27" s="48"/>
      <c r="E27" s="48"/>
      <c r="F27" s="48"/>
      <c r="G27" s="49"/>
      <c r="H27" s="37" t="s">
        <v>19</v>
      </c>
      <c r="I27" s="61" t="s">
        <v>20</v>
      </c>
      <c r="J27" s="62"/>
      <c r="K27" s="41">
        <f>K17</f>
        <v>5821.36</v>
      </c>
      <c r="L27" s="41"/>
      <c r="M27" s="41"/>
      <c r="N27" s="41"/>
      <c r="O27" s="63">
        <f>O26*O17</f>
        <v>0.22637999999999997</v>
      </c>
      <c r="P27" s="63"/>
      <c r="Q27" s="63"/>
      <c r="R27" s="63"/>
      <c r="S27" s="63"/>
      <c r="T27" s="41">
        <f>K27*O27</f>
        <v>1317.8394767999998</v>
      </c>
      <c r="U27" s="41"/>
      <c r="V27" s="41"/>
      <c r="W27" s="41"/>
      <c r="X27" s="41"/>
      <c r="Y27" s="165">
        <v>0</v>
      </c>
      <c r="Z27" s="164">
        <f>+T27+Y27</f>
        <v>1317.8394767999998</v>
      </c>
      <c r="AG27" s="66"/>
      <c r="AI27" s="57"/>
      <c r="AJ27" s="67"/>
      <c r="AL27" s="53"/>
    </row>
    <row r="28" spans="1:38" ht="12.75" customHeight="1">
      <c r="A28" s="32" t="s">
        <v>15</v>
      </c>
      <c r="B28" s="33"/>
      <c r="C28" s="34" t="s">
        <v>21</v>
      </c>
      <c r="D28" s="35"/>
      <c r="E28" s="35"/>
      <c r="F28" s="35"/>
      <c r="G28" s="36"/>
      <c r="H28" s="37" t="s">
        <v>17</v>
      </c>
      <c r="I28" s="61" t="s">
        <v>18</v>
      </c>
      <c r="J28" s="62"/>
      <c r="K28" s="41">
        <f>K18</f>
        <v>143.08</v>
      </c>
      <c r="L28" s="41"/>
      <c r="M28" s="41"/>
      <c r="N28" s="41"/>
      <c r="O28" s="63">
        <f>+ROUND('[1]Шуш_2'!O32,2)</f>
        <v>3.3</v>
      </c>
      <c r="P28" s="63"/>
      <c r="Q28" s="63"/>
      <c r="R28" s="63"/>
      <c r="S28" s="63"/>
      <c r="T28" s="41">
        <f>ROUND(K28*O28,2)</f>
        <v>472.16</v>
      </c>
      <c r="U28" s="41"/>
      <c r="V28" s="41"/>
      <c r="W28" s="41"/>
      <c r="X28" s="41"/>
      <c r="Y28" s="163">
        <f>ROUND(T28*$AG$22,2)</f>
        <v>236.08</v>
      </c>
      <c r="Z28" s="164">
        <f>+T28+Y28</f>
        <v>708.24</v>
      </c>
      <c r="AG28" s="64">
        <f>+Z28+Z29</f>
        <v>1928.1059879999998</v>
      </c>
      <c r="AI28" s="57"/>
      <c r="AJ28" s="65">
        <v>844.99</v>
      </c>
      <c r="AL28" s="44">
        <f>AG28/AJ28</f>
        <v>2.2818092379791475</v>
      </c>
    </row>
    <row r="29" spans="1:38" ht="12.75" customHeight="1">
      <c r="A29" s="45"/>
      <c r="B29" s="46"/>
      <c r="C29" s="47"/>
      <c r="D29" s="48"/>
      <c r="E29" s="48"/>
      <c r="F29" s="48"/>
      <c r="G29" s="49"/>
      <c r="H29" s="37" t="s">
        <v>19</v>
      </c>
      <c r="I29" s="61" t="s">
        <v>20</v>
      </c>
      <c r="J29" s="62"/>
      <c r="K29" s="41">
        <f>K19</f>
        <v>5821.36</v>
      </c>
      <c r="L29" s="41"/>
      <c r="M29" s="41"/>
      <c r="N29" s="41"/>
      <c r="O29" s="63">
        <f>O28*O19</f>
        <v>0.20955</v>
      </c>
      <c r="P29" s="63"/>
      <c r="Q29" s="63"/>
      <c r="R29" s="63"/>
      <c r="S29" s="63"/>
      <c r="T29" s="41">
        <f>K29*O29</f>
        <v>1219.8659879999998</v>
      </c>
      <c r="U29" s="41"/>
      <c r="V29" s="41"/>
      <c r="W29" s="41"/>
      <c r="X29" s="41"/>
      <c r="Y29" s="165">
        <v>0</v>
      </c>
      <c r="Z29" s="164">
        <f>+T29+Y29</f>
        <v>1219.8659879999998</v>
      </c>
      <c r="AG29" s="66"/>
      <c r="AI29" s="57"/>
      <c r="AJ29" s="67"/>
      <c r="AL29" s="53"/>
    </row>
    <row r="30" spans="4:35" ht="12.75">
      <c r="D30" s="68"/>
      <c r="E30" s="68"/>
      <c r="F30" s="68"/>
      <c r="G30" s="68"/>
      <c r="H30" s="68"/>
      <c r="I30" s="68"/>
      <c r="J30" s="68"/>
      <c r="AG30" s="10"/>
      <c r="AI30" s="57"/>
    </row>
    <row r="31" spans="1:33" s="60" customFormat="1" ht="38.25" customHeight="1">
      <c r="A31" s="58" t="s">
        <v>26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9"/>
      <c r="AG31" s="59"/>
    </row>
    <row r="32" spans="1:35" ht="51" customHeight="1">
      <c r="A32" s="20" t="s">
        <v>7</v>
      </c>
      <c r="B32" s="21"/>
      <c r="C32" s="22" t="s">
        <v>8</v>
      </c>
      <c r="D32" s="23"/>
      <c r="E32" s="23"/>
      <c r="F32" s="23"/>
      <c r="G32" s="23"/>
      <c r="H32" s="24"/>
      <c r="I32" s="25" t="s">
        <v>9</v>
      </c>
      <c r="J32" s="25"/>
      <c r="K32" s="25" t="s">
        <v>10</v>
      </c>
      <c r="L32" s="25"/>
      <c r="M32" s="25"/>
      <c r="N32" s="25"/>
      <c r="O32" s="25" t="str">
        <f>+O24</f>
        <v>Норматив
 горячей воды
куб.м. ** Гкал/куб.м</v>
      </c>
      <c r="P32" s="25"/>
      <c r="Q32" s="25"/>
      <c r="R32" s="25"/>
      <c r="S32" s="25"/>
      <c r="T32" s="25" t="s">
        <v>65</v>
      </c>
      <c r="U32" s="25"/>
      <c r="V32" s="25"/>
      <c r="W32" s="25"/>
      <c r="X32" s="25"/>
      <c r="Y32" s="161" t="s">
        <v>66</v>
      </c>
      <c r="Z32" s="161" t="s">
        <v>67</v>
      </c>
      <c r="AG32" s="10"/>
      <c r="AI32" s="57"/>
    </row>
    <row r="33" spans="1:38" ht="12.75" customHeight="1">
      <c r="A33" s="26">
        <v>1</v>
      </c>
      <c r="B33" s="27"/>
      <c r="C33" s="26">
        <v>2</v>
      </c>
      <c r="D33" s="28"/>
      <c r="E33" s="28"/>
      <c r="F33" s="28"/>
      <c r="G33" s="28"/>
      <c r="H33" s="27"/>
      <c r="I33" s="29">
        <v>3</v>
      </c>
      <c r="J33" s="29"/>
      <c r="K33" s="29">
        <v>4</v>
      </c>
      <c r="L33" s="29"/>
      <c r="M33" s="29"/>
      <c r="N33" s="29"/>
      <c r="O33" s="29">
        <v>5</v>
      </c>
      <c r="P33" s="29"/>
      <c r="Q33" s="29"/>
      <c r="R33" s="29"/>
      <c r="S33" s="29"/>
      <c r="T33" s="29">
        <v>6</v>
      </c>
      <c r="U33" s="29"/>
      <c r="V33" s="29"/>
      <c r="W33" s="29"/>
      <c r="X33" s="29"/>
      <c r="Y33" s="162">
        <v>7</v>
      </c>
      <c r="Z33" s="162">
        <v>8</v>
      </c>
      <c r="AG33" s="10"/>
      <c r="AI33" s="57"/>
      <c r="AJ33" s="10"/>
      <c r="AL33" s="10"/>
    </row>
    <row r="34" spans="1:38" ht="12.75" customHeight="1">
      <c r="A34" s="32" t="s">
        <v>15</v>
      </c>
      <c r="B34" s="33"/>
      <c r="C34" s="34" t="s">
        <v>16</v>
      </c>
      <c r="D34" s="35"/>
      <c r="E34" s="35"/>
      <c r="F34" s="35"/>
      <c r="G34" s="36"/>
      <c r="H34" s="37" t="s">
        <v>17</v>
      </c>
      <c r="I34" s="61" t="s">
        <v>18</v>
      </c>
      <c r="J34" s="62"/>
      <c r="K34" s="41">
        <f>K16</f>
        <v>143.08</v>
      </c>
      <c r="L34" s="41"/>
      <c r="M34" s="41"/>
      <c r="N34" s="41"/>
      <c r="O34" s="63">
        <f>+ROUND('[1]Шуш_2'!O42,2)</f>
        <v>3.24</v>
      </c>
      <c r="P34" s="63"/>
      <c r="Q34" s="63"/>
      <c r="R34" s="63"/>
      <c r="S34" s="63"/>
      <c r="T34" s="41">
        <f>ROUND(K34*O34,2)</f>
        <v>463.58</v>
      </c>
      <c r="U34" s="41"/>
      <c r="V34" s="41"/>
      <c r="W34" s="41"/>
      <c r="X34" s="41"/>
      <c r="Y34" s="163">
        <f>ROUND(T34*$AG$22,2)</f>
        <v>231.79</v>
      </c>
      <c r="Z34" s="164">
        <f>+T34+Y34</f>
        <v>695.37</v>
      </c>
      <c r="AG34" s="64">
        <f>+Z34+Z35</f>
        <v>1989.24875904</v>
      </c>
      <c r="AI34" s="57"/>
      <c r="AJ34" s="65">
        <v>810.49</v>
      </c>
      <c r="AL34" s="44">
        <f>AG34/AJ34</f>
        <v>2.4543779183456924</v>
      </c>
    </row>
    <row r="35" spans="1:38" ht="12.75" customHeight="1">
      <c r="A35" s="45"/>
      <c r="B35" s="46"/>
      <c r="C35" s="47"/>
      <c r="D35" s="48"/>
      <c r="E35" s="48"/>
      <c r="F35" s="48"/>
      <c r="G35" s="49"/>
      <c r="H35" s="37" t="s">
        <v>19</v>
      </c>
      <c r="I35" s="61" t="s">
        <v>20</v>
      </c>
      <c r="J35" s="62"/>
      <c r="K35" s="41">
        <f>K17</f>
        <v>5821.36</v>
      </c>
      <c r="L35" s="41"/>
      <c r="M35" s="41"/>
      <c r="N35" s="41"/>
      <c r="O35" s="63">
        <f>O34*O17</f>
        <v>0.222264</v>
      </c>
      <c r="P35" s="63"/>
      <c r="Q35" s="63"/>
      <c r="R35" s="63"/>
      <c r="S35" s="63"/>
      <c r="T35" s="41">
        <f>K35*O35</f>
        <v>1293.87875904</v>
      </c>
      <c r="U35" s="41"/>
      <c r="V35" s="41"/>
      <c r="W35" s="41"/>
      <c r="X35" s="41"/>
      <c r="Y35" s="165">
        <v>0</v>
      </c>
      <c r="Z35" s="164">
        <f>+T35+Y35</f>
        <v>1293.87875904</v>
      </c>
      <c r="AG35" s="66"/>
      <c r="AI35" s="57"/>
      <c r="AJ35" s="67"/>
      <c r="AL35" s="53"/>
    </row>
    <row r="36" spans="1:38" ht="12.75" customHeight="1">
      <c r="A36" s="32" t="s">
        <v>15</v>
      </c>
      <c r="B36" s="33"/>
      <c r="C36" s="34" t="s">
        <v>21</v>
      </c>
      <c r="D36" s="35"/>
      <c r="E36" s="35"/>
      <c r="F36" s="35"/>
      <c r="G36" s="36"/>
      <c r="H36" s="37" t="s">
        <v>17</v>
      </c>
      <c r="I36" s="61" t="s">
        <v>18</v>
      </c>
      <c r="J36" s="62"/>
      <c r="K36" s="41">
        <f>K18</f>
        <v>143.08</v>
      </c>
      <c r="L36" s="41"/>
      <c r="M36" s="41"/>
      <c r="N36" s="41"/>
      <c r="O36" s="63">
        <f>+ROUND('[1]Шуш_2'!O44,2)</f>
        <v>3.24</v>
      </c>
      <c r="P36" s="63"/>
      <c r="Q36" s="63"/>
      <c r="R36" s="63"/>
      <c r="S36" s="63"/>
      <c r="T36" s="41">
        <f>ROUND(K36*O36,2)</f>
        <v>463.58</v>
      </c>
      <c r="U36" s="41"/>
      <c r="V36" s="41"/>
      <c r="W36" s="41"/>
      <c r="X36" s="41"/>
      <c r="Y36" s="163">
        <f>ROUND(T36*$AG$22,2)</f>
        <v>231.79</v>
      </c>
      <c r="Z36" s="164">
        <f>+T36+Y36</f>
        <v>695.37</v>
      </c>
      <c r="AG36" s="64">
        <f>+Z36+Z37</f>
        <v>1893.0566064</v>
      </c>
      <c r="AI36" s="57"/>
      <c r="AJ36" s="65">
        <v>810.49</v>
      </c>
      <c r="AL36" s="44">
        <f>AG36/AJ36</f>
        <v>2.335693970807783</v>
      </c>
    </row>
    <row r="37" spans="1:38" ht="12.75" customHeight="1">
      <c r="A37" s="45"/>
      <c r="B37" s="46"/>
      <c r="C37" s="47"/>
      <c r="D37" s="48"/>
      <c r="E37" s="48"/>
      <c r="F37" s="48"/>
      <c r="G37" s="49"/>
      <c r="H37" s="37" t="s">
        <v>19</v>
      </c>
      <c r="I37" s="61" t="s">
        <v>20</v>
      </c>
      <c r="J37" s="62"/>
      <c r="K37" s="41">
        <f>K19</f>
        <v>5821.36</v>
      </c>
      <c r="L37" s="41"/>
      <c r="M37" s="41"/>
      <c r="N37" s="41"/>
      <c r="O37" s="63">
        <f>O36*O19</f>
        <v>0.20574</v>
      </c>
      <c r="P37" s="63"/>
      <c r="Q37" s="63"/>
      <c r="R37" s="63"/>
      <c r="S37" s="63"/>
      <c r="T37" s="41">
        <f>K37*O37</f>
        <v>1197.6866064</v>
      </c>
      <c r="U37" s="41"/>
      <c r="V37" s="41"/>
      <c r="W37" s="41"/>
      <c r="X37" s="41"/>
      <c r="Y37" s="165">
        <v>0</v>
      </c>
      <c r="Z37" s="164">
        <f>+T37+Y37</f>
        <v>1197.6866064</v>
      </c>
      <c r="AG37" s="66"/>
      <c r="AI37" s="57"/>
      <c r="AJ37" s="67"/>
      <c r="AL37" s="53"/>
    </row>
    <row r="38" spans="4:35" ht="12.75">
      <c r="D38" s="68"/>
      <c r="E38" s="68"/>
      <c r="F38" s="68"/>
      <c r="G38" s="68"/>
      <c r="H38" s="68"/>
      <c r="I38" s="68"/>
      <c r="J38" s="68"/>
      <c r="AG38" s="10"/>
      <c r="AI38" s="57"/>
    </row>
    <row r="39" spans="1:33" s="60" customFormat="1" ht="38.25" customHeight="1">
      <c r="A39" s="58" t="s">
        <v>27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5" ht="51" customHeight="1">
      <c r="A40" s="20" t="s">
        <v>7</v>
      </c>
      <c r="B40" s="21"/>
      <c r="C40" s="22" t="s">
        <v>8</v>
      </c>
      <c r="D40" s="23"/>
      <c r="E40" s="23"/>
      <c r="F40" s="23"/>
      <c r="G40" s="23"/>
      <c r="H40" s="24"/>
      <c r="I40" s="25" t="s">
        <v>9</v>
      </c>
      <c r="J40" s="25"/>
      <c r="K40" s="25" t="s">
        <v>10</v>
      </c>
      <c r="L40" s="25"/>
      <c r="M40" s="25"/>
      <c r="N40" s="25"/>
      <c r="O40" s="25" t="str">
        <f>+O32</f>
        <v>Норматив
 горячей воды
куб.м. ** Гкал/куб.м</v>
      </c>
      <c r="P40" s="25"/>
      <c r="Q40" s="25"/>
      <c r="R40" s="25"/>
      <c r="S40" s="25"/>
      <c r="T40" s="25" t="s">
        <v>65</v>
      </c>
      <c r="U40" s="25"/>
      <c r="V40" s="25"/>
      <c r="W40" s="25"/>
      <c r="X40" s="25"/>
      <c r="Y40" s="161" t="s">
        <v>66</v>
      </c>
      <c r="Z40" s="161" t="s">
        <v>67</v>
      </c>
      <c r="AG40" s="10"/>
      <c r="AI40" s="57"/>
    </row>
    <row r="41" spans="1:38" ht="12.75" customHeight="1">
      <c r="A41" s="26">
        <v>1</v>
      </c>
      <c r="B41" s="27"/>
      <c r="C41" s="26">
        <v>2</v>
      </c>
      <c r="D41" s="28"/>
      <c r="E41" s="28"/>
      <c r="F41" s="28"/>
      <c r="G41" s="28"/>
      <c r="H41" s="27"/>
      <c r="I41" s="29">
        <v>3</v>
      </c>
      <c r="J41" s="29"/>
      <c r="K41" s="29">
        <v>4</v>
      </c>
      <c r="L41" s="29"/>
      <c r="M41" s="29"/>
      <c r="N41" s="29"/>
      <c r="O41" s="29">
        <v>5</v>
      </c>
      <c r="P41" s="29"/>
      <c r="Q41" s="29"/>
      <c r="R41" s="29"/>
      <c r="S41" s="29"/>
      <c r="T41" s="29">
        <v>6</v>
      </c>
      <c r="U41" s="29"/>
      <c r="V41" s="29"/>
      <c r="W41" s="29"/>
      <c r="X41" s="29"/>
      <c r="Y41" s="162">
        <v>7</v>
      </c>
      <c r="Z41" s="162">
        <v>8</v>
      </c>
      <c r="AG41" s="10"/>
      <c r="AI41" s="57"/>
      <c r="AJ41" s="10"/>
      <c r="AL41" s="10"/>
    </row>
    <row r="42" spans="1:38" ht="12.75" customHeight="1">
      <c r="A42" s="32" t="s">
        <v>15</v>
      </c>
      <c r="B42" s="33"/>
      <c r="C42" s="34" t="s">
        <v>16</v>
      </c>
      <c r="D42" s="35"/>
      <c r="E42" s="35"/>
      <c r="F42" s="35"/>
      <c r="G42" s="36"/>
      <c r="H42" s="37" t="s">
        <v>17</v>
      </c>
      <c r="I42" s="61" t="s">
        <v>18</v>
      </c>
      <c r="J42" s="62"/>
      <c r="K42" s="41">
        <f>K16</f>
        <v>143.08</v>
      </c>
      <c r="L42" s="41"/>
      <c r="M42" s="41"/>
      <c r="N42" s="41"/>
      <c r="O42" s="63">
        <f>+ROUND('[1]Шуш_2'!O54,2)</f>
        <v>3.19</v>
      </c>
      <c r="P42" s="63"/>
      <c r="Q42" s="63"/>
      <c r="R42" s="63"/>
      <c r="S42" s="63"/>
      <c r="T42" s="41">
        <f>ROUND(K42*O42,2)</f>
        <v>456.43</v>
      </c>
      <c r="U42" s="41"/>
      <c r="V42" s="41"/>
      <c r="W42" s="41"/>
      <c r="X42" s="41"/>
      <c r="Y42" s="163">
        <f>ROUND(T42*$AG$22,2)</f>
        <v>228.22</v>
      </c>
      <c r="Z42" s="164">
        <f>+T42+Y42</f>
        <v>684.65</v>
      </c>
      <c r="AG42" s="64">
        <f>+Z42+Z43</f>
        <v>1958.5614942399998</v>
      </c>
      <c r="AI42" s="57"/>
      <c r="AJ42" s="65">
        <v>777.52</v>
      </c>
      <c r="AL42" s="44">
        <f>AG42/AJ42</f>
        <v>2.5189853563123776</v>
      </c>
    </row>
    <row r="43" spans="1:38" ht="12.75" customHeight="1">
      <c r="A43" s="45"/>
      <c r="B43" s="46"/>
      <c r="C43" s="47"/>
      <c r="D43" s="48"/>
      <c r="E43" s="48"/>
      <c r="F43" s="48"/>
      <c r="G43" s="49"/>
      <c r="H43" s="37" t="s">
        <v>19</v>
      </c>
      <c r="I43" s="61" t="s">
        <v>20</v>
      </c>
      <c r="J43" s="62"/>
      <c r="K43" s="41">
        <f>K17</f>
        <v>5821.36</v>
      </c>
      <c r="L43" s="41"/>
      <c r="M43" s="41"/>
      <c r="N43" s="41"/>
      <c r="O43" s="63">
        <f>O42*O17</f>
        <v>0.21883399999999997</v>
      </c>
      <c r="P43" s="63"/>
      <c r="Q43" s="63"/>
      <c r="R43" s="63"/>
      <c r="S43" s="63"/>
      <c r="T43" s="41">
        <f>K43*O43</f>
        <v>1273.9114942399997</v>
      </c>
      <c r="U43" s="41"/>
      <c r="V43" s="41"/>
      <c r="W43" s="41"/>
      <c r="X43" s="41"/>
      <c r="Y43" s="165">
        <v>0</v>
      </c>
      <c r="Z43" s="164">
        <f>+T43+Y43</f>
        <v>1273.9114942399997</v>
      </c>
      <c r="AG43" s="66"/>
      <c r="AI43" s="57"/>
      <c r="AJ43" s="67"/>
      <c r="AL43" s="53"/>
    </row>
    <row r="44" spans="1:38" ht="12.75" customHeight="1">
      <c r="A44" s="32" t="s">
        <v>15</v>
      </c>
      <c r="B44" s="33"/>
      <c r="C44" s="34" t="s">
        <v>21</v>
      </c>
      <c r="D44" s="35"/>
      <c r="E44" s="35"/>
      <c r="F44" s="35"/>
      <c r="G44" s="36"/>
      <c r="H44" s="37" t="s">
        <v>17</v>
      </c>
      <c r="I44" s="61" t="s">
        <v>18</v>
      </c>
      <c r="J44" s="62"/>
      <c r="K44" s="41">
        <f>K18</f>
        <v>143.08</v>
      </c>
      <c r="L44" s="41"/>
      <c r="M44" s="41"/>
      <c r="N44" s="41"/>
      <c r="O44" s="63">
        <f>+ROUND('[1]Шуш_2'!O56,2)</f>
        <v>3.19</v>
      </c>
      <c r="P44" s="63"/>
      <c r="Q44" s="63"/>
      <c r="R44" s="63"/>
      <c r="S44" s="63"/>
      <c r="T44" s="41">
        <f>ROUND(K44*O44,2)</f>
        <v>456.43</v>
      </c>
      <c r="U44" s="41"/>
      <c r="V44" s="41"/>
      <c r="W44" s="41"/>
      <c r="X44" s="41"/>
      <c r="Y44" s="163">
        <f>ROUND(T44*$AG$22,2)</f>
        <v>228.22</v>
      </c>
      <c r="Z44" s="164">
        <f>+T44+Y44</f>
        <v>684.65</v>
      </c>
      <c r="AG44" s="64">
        <f>+Z44+Z45</f>
        <v>1863.8537883999998</v>
      </c>
      <c r="AI44" s="57"/>
      <c r="AJ44" s="65">
        <v>777.52</v>
      </c>
      <c r="AL44" s="44">
        <f>AG44/AJ44</f>
        <v>2.3971779354871896</v>
      </c>
    </row>
    <row r="45" spans="1:38" ht="12.75" customHeight="1">
      <c r="A45" s="45"/>
      <c r="B45" s="46"/>
      <c r="C45" s="47"/>
      <c r="D45" s="48"/>
      <c r="E45" s="48"/>
      <c r="F45" s="48"/>
      <c r="G45" s="49"/>
      <c r="H45" s="37" t="s">
        <v>19</v>
      </c>
      <c r="I45" s="61" t="s">
        <v>20</v>
      </c>
      <c r="J45" s="62"/>
      <c r="K45" s="41">
        <f>K19</f>
        <v>5821.36</v>
      </c>
      <c r="L45" s="41"/>
      <c r="M45" s="41"/>
      <c r="N45" s="41"/>
      <c r="O45" s="63">
        <f>O44*O19</f>
        <v>0.202565</v>
      </c>
      <c r="P45" s="63"/>
      <c r="Q45" s="63"/>
      <c r="R45" s="63"/>
      <c r="S45" s="63"/>
      <c r="T45" s="41">
        <f>K45*O45</f>
        <v>1179.2037884</v>
      </c>
      <c r="U45" s="41"/>
      <c r="V45" s="41"/>
      <c r="W45" s="41"/>
      <c r="X45" s="41"/>
      <c r="Y45" s="165">
        <v>0</v>
      </c>
      <c r="Z45" s="164">
        <f>+T45+Y45</f>
        <v>1179.2037884</v>
      </c>
      <c r="AG45" s="66"/>
      <c r="AI45" s="57"/>
      <c r="AJ45" s="67"/>
      <c r="AL45" s="53"/>
    </row>
    <row r="46" spans="4:35" ht="12.75">
      <c r="D46" s="68"/>
      <c r="E46" s="68"/>
      <c r="F46" s="68"/>
      <c r="G46" s="68"/>
      <c r="H46" s="68"/>
      <c r="I46" s="68"/>
      <c r="J46" s="68"/>
      <c r="AG46" s="10"/>
      <c r="AI46" s="57"/>
    </row>
    <row r="47" spans="1:33" s="60" customFormat="1" ht="45" customHeight="1">
      <c r="A47" s="58" t="s">
        <v>28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5" ht="51" customHeight="1">
      <c r="A48" s="20" t="s">
        <v>7</v>
      </c>
      <c r="B48" s="21"/>
      <c r="C48" s="22" t="s">
        <v>8</v>
      </c>
      <c r="D48" s="23"/>
      <c r="E48" s="23"/>
      <c r="F48" s="23"/>
      <c r="G48" s="23"/>
      <c r="H48" s="24"/>
      <c r="I48" s="25" t="s">
        <v>9</v>
      </c>
      <c r="J48" s="25"/>
      <c r="K48" s="25" t="s">
        <v>10</v>
      </c>
      <c r="L48" s="25"/>
      <c r="M48" s="25"/>
      <c r="N48" s="25"/>
      <c r="O48" s="25" t="str">
        <f>+O40</f>
        <v>Норматив
 горячей воды
куб.м. ** Гкал/куб.м</v>
      </c>
      <c r="P48" s="25"/>
      <c r="Q48" s="25"/>
      <c r="R48" s="25"/>
      <c r="S48" s="25"/>
      <c r="T48" s="25" t="s">
        <v>65</v>
      </c>
      <c r="U48" s="25"/>
      <c r="V48" s="25"/>
      <c r="W48" s="25"/>
      <c r="X48" s="25"/>
      <c r="Y48" s="161" t="s">
        <v>66</v>
      </c>
      <c r="Z48" s="161" t="s">
        <v>67</v>
      </c>
      <c r="AG48" s="10"/>
      <c r="AI48" s="57"/>
    </row>
    <row r="49" spans="1:38" ht="12.75" customHeight="1">
      <c r="A49" s="26">
        <v>1</v>
      </c>
      <c r="B49" s="27"/>
      <c r="C49" s="26">
        <v>2</v>
      </c>
      <c r="D49" s="28"/>
      <c r="E49" s="28"/>
      <c r="F49" s="28"/>
      <c r="G49" s="28"/>
      <c r="H49" s="27"/>
      <c r="I49" s="29">
        <v>3</v>
      </c>
      <c r="J49" s="29"/>
      <c r="K49" s="29">
        <v>4</v>
      </c>
      <c r="L49" s="29"/>
      <c r="M49" s="29"/>
      <c r="N49" s="29"/>
      <c r="O49" s="29">
        <v>5</v>
      </c>
      <c r="P49" s="29"/>
      <c r="Q49" s="29"/>
      <c r="R49" s="29"/>
      <c r="S49" s="29"/>
      <c r="T49" s="29">
        <v>6</v>
      </c>
      <c r="U49" s="29"/>
      <c r="V49" s="29"/>
      <c r="W49" s="29"/>
      <c r="X49" s="29"/>
      <c r="Y49" s="162">
        <v>7</v>
      </c>
      <c r="Z49" s="162">
        <v>8</v>
      </c>
      <c r="AG49" s="10"/>
      <c r="AI49" s="57"/>
      <c r="AJ49" s="10"/>
      <c r="AL49" s="10"/>
    </row>
    <row r="50" spans="1:38" ht="12.75" customHeight="1">
      <c r="A50" s="32" t="s">
        <v>15</v>
      </c>
      <c r="B50" s="33"/>
      <c r="C50" s="34" t="s">
        <v>16</v>
      </c>
      <c r="D50" s="35"/>
      <c r="E50" s="35"/>
      <c r="F50" s="35"/>
      <c r="G50" s="36"/>
      <c r="H50" s="37" t="s">
        <v>17</v>
      </c>
      <c r="I50" s="61" t="s">
        <v>18</v>
      </c>
      <c r="J50" s="62"/>
      <c r="K50" s="41">
        <f>K16</f>
        <v>143.08</v>
      </c>
      <c r="L50" s="41"/>
      <c r="M50" s="41"/>
      <c r="N50" s="41"/>
      <c r="O50" s="63">
        <f>+ROUND('[1]Шуш_2'!O66,2)</f>
        <v>2.63</v>
      </c>
      <c r="P50" s="63"/>
      <c r="Q50" s="63"/>
      <c r="R50" s="63"/>
      <c r="S50" s="63"/>
      <c r="T50" s="41">
        <f>ROUND(K50*O50,2)</f>
        <v>376.3</v>
      </c>
      <c r="U50" s="41"/>
      <c r="V50" s="41"/>
      <c r="W50" s="41"/>
      <c r="X50" s="41"/>
      <c r="Y50" s="163">
        <f>ROUND(T50*$AG$22,2)</f>
        <v>188.15</v>
      </c>
      <c r="Z50" s="164">
        <f>+T50+Y50</f>
        <v>564.45</v>
      </c>
      <c r="AG50" s="64">
        <f>+Z50+Z51</f>
        <v>1614.72812848</v>
      </c>
      <c r="AI50" s="57"/>
      <c r="AJ50" s="65">
        <v>693.58</v>
      </c>
      <c r="AL50" s="44">
        <f>AG50/AJ50</f>
        <v>2.328106532022261</v>
      </c>
    </row>
    <row r="51" spans="1:38" ht="12.75" customHeight="1">
      <c r="A51" s="45"/>
      <c r="B51" s="46"/>
      <c r="C51" s="47"/>
      <c r="D51" s="48"/>
      <c r="E51" s="48"/>
      <c r="F51" s="48"/>
      <c r="G51" s="49"/>
      <c r="H51" s="37" t="s">
        <v>19</v>
      </c>
      <c r="I51" s="61" t="s">
        <v>20</v>
      </c>
      <c r="J51" s="62"/>
      <c r="K51" s="41">
        <f>K17</f>
        <v>5821.36</v>
      </c>
      <c r="L51" s="41"/>
      <c r="M51" s="41"/>
      <c r="N51" s="41"/>
      <c r="O51" s="63">
        <f>O50*O17</f>
        <v>0.18041799999999997</v>
      </c>
      <c r="P51" s="63"/>
      <c r="Q51" s="63"/>
      <c r="R51" s="63"/>
      <c r="S51" s="63"/>
      <c r="T51" s="41">
        <f>K51*O51</f>
        <v>1050.2781284799999</v>
      </c>
      <c r="U51" s="41"/>
      <c r="V51" s="41"/>
      <c r="W51" s="41"/>
      <c r="X51" s="41"/>
      <c r="Y51" s="165">
        <v>0</v>
      </c>
      <c r="Z51" s="164">
        <f>+T51+Y51</f>
        <v>1050.2781284799999</v>
      </c>
      <c r="AG51" s="66"/>
      <c r="AI51" s="57"/>
      <c r="AJ51" s="67"/>
      <c r="AL51" s="53"/>
    </row>
    <row r="52" spans="1:38" ht="12.75" customHeight="1">
      <c r="A52" s="32" t="s">
        <v>15</v>
      </c>
      <c r="B52" s="33"/>
      <c r="C52" s="34" t="s">
        <v>21</v>
      </c>
      <c r="D52" s="35"/>
      <c r="E52" s="35"/>
      <c r="F52" s="35"/>
      <c r="G52" s="36"/>
      <c r="H52" s="37" t="s">
        <v>17</v>
      </c>
      <c r="I52" s="61" t="s">
        <v>18</v>
      </c>
      <c r="J52" s="62"/>
      <c r="K52" s="41">
        <f>K18</f>
        <v>143.08</v>
      </c>
      <c r="L52" s="41"/>
      <c r="M52" s="41"/>
      <c r="N52" s="41"/>
      <c r="O52" s="63">
        <f>+ROUND('[1]Шуш_2'!O68,2)</f>
        <v>2.63</v>
      </c>
      <c r="P52" s="63"/>
      <c r="Q52" s="63"/>
      <c r="R52" s="63"/>
      <c r="S52" s="63"/>
      <c r="T52" s="41">
        <f>ROUND(K52*O52,2)</f>
        <v>376.3</v>
      </c>
      <c r="U52" s="41"/>
      <c r="V52" s="41"/>
      <c r="W52" s="41"/>
      <c r="X52" s="41"/>
      <c r="Y52" s="163">
        <f>ROUND(T52*$AG$22,2)</f>
        <v>188.15</v>
      </c>
      <c r="Z52" s="164">
        <f>+T52+Y52</f>
        <v>564.45</v>
      </c>
      <c r="AG52" s="64">
        <f>+Z52+Z53</f>
        <v>1536.6462268</v>
      </c>
      <c r="AI52" s="57"/>
      <c r="AJ52" s="65">
        <v>693.58</v>
      </c>
      <c r="AL52" s="44">
        <f>AG52/AJ52</f>
        <v>2.2155284564145448</v>
      </c>
    </row>
    <row r="53" spans="1:38" ht="12.75" customHeight="1">
      <c r="A53" s="45"/>
      <c r="B53" s="46"/>
      <c r="C53" s="47"/>
      <c r="D53" s="48"/>
      <c r="E53" s="48"/>
      <c r="F53" s="48"/>
      <c r="G53" s="49"/>
      <c r="H53" s="37" t="s">
        <v>19</v>
      </c>
      <c r="I53" s="61" t="s">
        <v>20</v>
      </c>
      <c r="J53" s="62"/>
      <c r="K53" s="41">
        <f>K19</f>
        <v>5821.36</v>
      </c>
      <c r="L53" s="41"/>
      <c r="M53" s="41"/>
      <c r="N53" s="41"/>
      <c r="O53" s="63">
        <f>O52*O19</f>
        <v>0.167005</v>
      </c>
      <c r="P53" s="63"/>
      <c r="Q53" s="63"/>
      <c r="R53" s="63"/>
      <c r="S53" s="63"/>
      <c r="T53" s="41">
        <f>K53*O53</f>
        <v>972.1962267999999</v>
      </c>
      <c r="U53" s="41"/>
      <c r="V53" s="41"/>
      <c r="W53" s="41"/>
      <c r="X53" s="41"/>
      <c r="Y53" s="165">
        <v>0</v>
      </c>
      <c r="Z53" s="164">
        <f>+T53+Y53</f>
        <v>972.1962267999999</v>
      </c>
      <c r="AG53" s="66"/>
      <c r="AI53" s="57"/>
      <c r="AJ53" s="67"/>
      <c r="AL53" s="53"/>
    </row>
    <row r="54" spans="4:35" ht="12.75">
      <c r="D54" s="68"/>
      <c r="E54" s="68"/>
      <c r="F54" s="68"/>
      <c r="G54" s="68"/>
      <c r="H54" s="68"/>
      <c r="I54" s="68"/>
      <c r="J54" s="68"/>
      <c r="AG54" s="10"/>
      <c r="AI54" s="57"/>
    </row>
    <row r="55" spans="1:33" s="60" customFormat="1" ht="23.25" customHeight="1">
      <c r="A55" s="58" t="s">
        <v>29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5" ht="51" customHeight="1">
      <c r="A56" s="20" t="s">
        <v>7</v>
      </c>
      <c r="B56" s="21"/>
      <c r="C56" s="22" t="s">
        <v>8</v>
      </c>
      <c r="D56" s="23"/>
      <c r="E56" s="23"/>
      <c r="F56" s="23"/>
      <c r="G56" s="23"/>
      <c r="H56" s="24"/>
      <c r="I56" s="25" t="s">
        <v>9</v>
      </c>
      <c r="J56" s="25"/>
      <c r="K56" s="25" t="s">
        <v>10</v>
      </c>
      <c r="L56" s="25"/>
      <c r="M56" s="25"/>
      <c r="N56" s="25"/>
      <c r="O56" s="25" t="str">
        <f>+O48</f>
        <v>Норматив
 горячей воды
куб.м. ** Гкал/куб.м</v>
      </c>
      <c r="P56" s="25"/>
      <c r="Q56" s="25"/>
      <c r="R56" s="25"/>
      <c r="S56" s="25"/>
      <c r="T56" s="25" t="s">
        <v>65</v>
      </c>
      <c r="U56" s="25"/>
      <c r="V56" s="25"/>
      <c r="W56" s="25"/>
      <c r="X56" s="25"/>
      <c r="Y56" s="161" t="s">
        <v>66</v>
      </c>
      <c r="Z56" s="161" t="s">
        <v>67</v>
      </c>
      <c r="AG56" s="10"/>
      <c r="AI56" s="57"/>
    </row>
    <row r="57" spans="1:38" ht="12.75" customHeight="1">
      <c r="A57" s="26">
        <v>1</v>
      </c>
      <c r="B57" s="27"/>
      <c r="C57" s="26">
        <v>2</v>
      </c>
      <c r="D57" s="28"/>
      <c r="E57" s="28"/>
      <c r="F57" s="28"/>
      <c r="G57" s="28"/>
      <c r="H57" s="27"/>
      <c r="I57" s="29">
        <v>3</v>
      </c>
      <c r="J57" s="29"/>
      <c r="K57" s="29">
        <v>4</v>
      </c>
      <c r="L57" s="29"/>
      <c r="M57" s="29"/>
      <c r="N57" s="29"/>
      <c r="O57" s="29">
        <v>5</v>
      </c>
      <c r="P57" s="29"/>
      <c r="Q57" s="29"/>
      <c r="R57" s="29"/>
      <c r="S57" s="29"/>
      <c r="T57" s="29">
        <v>6</v>
      </c>
      <c r="U57" s="29"/>
      <c r="V57" s="29"/>
      <c r="W57" s="29"/>
      <c r="X57" s="29"/>
      <c r="Y57" s="162">
        <v>7</v>
      </c>
      <c r="Z57" s="162">
        <v>8</v>
      </c>
      <c r="AG57" s="10"/>
      <c r="AI57" s="57"/>
      <c r="AJ57" s="10"/>
      <c r="AL57" s="10"/>
    </row>
    <row r="58" spans="1:38" ht="12.75" customHeight="1">
      <c r="A58" s="32" t="s">
        <v>15</v>
      </c>
      <c r="B58" s="33"/>
      <c r="C58" s="34" t="s">
        <v>16</v>
      </c>
      <c r="D58" s="35"/>
      <c r="E58" s="35"/>
      <c r="F58" s="35"/>
      <c r="G58" s="36"/>
      <c r="H58" s="37" t="s">
        <v>17</v>
      </c>
      <c r="I58" s="61" t="s">
        <v>18</v>
      </c>
      <c r="J58" s="62"/>
      <c r="K58" s="41">
        <f>K16</f>
        <v>143.08</v>
      </c>
      <c r="L58" s="41"/>
      <c r="M58" s="41"/>
      <c r="N58" s="41"/>
      <c r="O58" s="63">
        <f>+ROUND('[1]Шуш_2'!O78,2)</f>
        <v>1.69</v>
      </c>
      <c r="P58" s="63"/>
      <c r="Q58" s="63"/>
      <c r="R58" s="63"/>
      <c r="S58" s="63"/>
      <c r="T58" s="41">
        <f>ROUND(K58*O58,2)</f>
        <v>241.81</v>
      </c>
      <c r="U58" s="41"/>
      <c r="V58" s="41"/>
      <c r="W58" s="41"/>
      <c r="X58" s="41"/>
      <c r="Y58" s="163">
        <f>ROUND(T58*$AG$22,2)</f>
        <v>120.91</v>
      </c>
      <c r="Z58" s="164">
        <f>+T58+Y58</f>
        <v>362.72</v>
      </c>
      <c r="AG58" s="64">
        <f>+Z58+Z59</f>
        <v>1037.6135502399998</v>
      </c>
      <c r="AI58" s="57"/>
      <c r="AJ58" s="65">
        <v>609.59</v>
      </c>
      <c r="AL58" s="44">
        <f>AG58/AJ58</f>
        <v>1.702149888023097</v>
      </c>
    </row>
    <row r="59" spans="1:38" ht="12.75" customHeight="1">
      <c r="A59" s="45"/>
      <c r="B59" s="46"/>
      <c r="C59" s="47"/>
      <c r="D59" s="48"/>
      <c r="E59" s="48"/>
      <c r="F59" s="48"/>
      <c r="G59" s="49"/>
      <c r="H59" s="37" t="s">
        <v>19</v>
      </c>
      <c r="I59" s="61" t="s">
        <v>20</v>
      </c>
      <c r="J59" s="62"/>
      <c r="K59" s="41">
        <f>K17</f>
        <v>5821.36</v>
      </c>
      <c r="L59" s="41"/>
      <c r="M59" s="41"/>
      <c r="N59" s="41"/>
      <c r="O59" s="63">
        <f>O58*O17</f>
        <v>0.11593399999999998</v>
      </c>
      <c r="P59" s="63"/>
      <c r="Q59" s="63"/>
      <c r="R59" s="63"/>
      <c r="S59" s="63"/>
      <c r="T59" s="41">
        <f>K59*O59</f>
        <v>674.8935502399999</v>
      </c>
      <c r="U59" s="41"/>
      <c r="V59" s="41"/>
      <c r="W59" s="41"/>
      <c r="X59" s="41"/>
      <c r="Y59" s="165">
        <v>0</v>
      </c>
      <c r="Z59" s="164">
        <f>+T59+Y59</f>
        <v>674.8935502399999</v>
      </c>
      <c r="AG59" s="66"/>
      <c r="AI59" s="57"/>
      <c r="AJ59" s="67"/>
      <c r="AL59" s="53"/>
    </row>
    <row r="60" spans="1:38" ht="12.75" customHeight="1">
      <c r="A60" s="32" t="s">
        <v>15</v>
      </c>
      <c r="B60" s="33"/>
      <c r="C60" s="34" t="s">
        <v>21</v>
      </c>
      <c r="D60" s="35"/>
      <c r="E60" s="35"/>
      <c r="F60" s="35"/>
      <c r="G60" s="36"/>
      <c r="H60" s="37" t="s">
        <v>17</v>
      </c>
      <c r="I60" s="61" t="s">
        <v>18</v>
      </c>
      <c r="J60" s="62"/>
      <c r="K60" s="41">
        <f>K18</f>
        <v>143.08</v>
      </c>
      <c r="L60" s="41"/>
      <c r="M60" s="41"/>
      <c r="N60" s="41"/>
      <c r="O60" s="63">
        <f>+ROUND('[1]Шуш_2'!O80,2)</f>
        <v>1.69</v>
      </c>
      <c r="P60" s="63"/>
      <c r="Q60" s="63"/>
      <c r="R60" s="63"/>
      <c r="S60" s="63"/>
      <c r="T60" s="41">
        <f>ROUND(K60*O60,2)</f>
        <v>241.81</v>
      </c>
      <c r="U60" s="41"/>
      <c r="V60" s="41"/>
      <c r="W60" s="41"/>
      <c r="X60" s="41"/>
      <c r="Y60" s="163">
        <f>ROUND(T60*$AG$22,2)</f>
        <v>120.91</v>
      </c>
      <c r="Z60" s="164">
        <f>+T60+Y60</f>
        <v>362.72</v>
      </c>
      <c r="AG60" s="64">
        <f>+Z60+Z61</f>
        <v>987.4392484</v>
      </c>
      <c r="AI60" s="57"/>
      <c r="AJ60" s="65">
        <v>609.59</v>
      </c>
      <c r="AL60" s="44">
        <f>AG60/AJ60</f>
        <v>1.6198416122311716</v>
      </c>
    </row>
    <row r="61" spans="1:38" ht="12.75" customHeight="1">
      <c r="A61" s="45"/>
      <c r="B61" s="46"/>
      <c r="C61" s="47"/>
      <c r="D61" s="48"/>
      <c r="E61" s="48"/>
      <c r="F61" s="48"/>
      <c r="G61" s="49"/>
      <c r="H61" s="37" t="s">
        <v>19</v>
      </c>
      <c r="I61" s="61" t="s">
        <v>20</v>
      </c>
      <c r="J61" s="62"/>
      <c r="K61" s="41">
        <f>K19</f>
        <v>5821.36</v>
      </c>
      <c r="L61" s="41"/>
      <c r="M61" s="41"/>
      <c r="N61" s="41"/>
      <c r="O61" s="63">
        <f>O60*O19</f>
        <v>0.107315</v>
      </c>
      <c r="P61" s="63"/>
      <c r="Q61" s="63"/>
      <c r="R61" s="63"/>
      <c r="S61" s="63"/>
      <c r="T61" s="41">
        <f>K61*O61</f>
        <v>624.7192484</v>
      </c>
      <c r="U61" s="41"/>
      <c r="V61" s="41"/>
      <c r="W61" s="41"/>
      <c r="X61" s="41"/>
      <c r="Y61" s="165">
        <v>0</v>
      </c>
      <c r="Z61" s="164">
        <f>+T61+Y61</f>
        <v>624.7192484</v>
      </c>
      <c r="AG61" s="66"/>
      <c r="AI61" s="57"/>
      <c r="AJ61" s="67"/>
      <c r="AL61" s="53"/>
    </row>
    <row r="62" spans="4:35" ht="12.75">
      <c r="D62" s="68"/>
      <c r="E62" s="68"/>
      <c r="F62" s="68"/>
      <c r="G62" s="68"/>
      <c r="H62" s="68"/>
      <c r="I62" s="68"/>
      <c r="J62" s="68"/>
      <c r="AG62" s="10"/>
      <c r="AI62" s="57"/>
    </row>
    <row r="63" spans="1:33" s="60" customFormat="1" ht="30" customHeight="1">
      <c r="A63" s="58" t="s">
        <v>30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5" ht="51" customHeight="1">
      <c r="A64" s="20" t="s">
        <v>7</v>
      </c>
      <c r="B64" s="21"/>
      <c r="C64" s="22" t="s">
        <v>8</v>
      </c>
      <c r="D64" s="23"/>
      <c r="E64" s="23"/>
      <c r="F64" s="23"/>
      <c r="G64" s="23"/>
      <c r="H64" s="24"/>
      <c r="I64" s="25" t="s">
        <v>9</v>
      </c>
      <c r="J64" s="25"/>
      <c r="K64" s="25" t="s">
        <v>10</v>
      </c>
      <c r="L64" s="25"/>
      <c r="M64" s="25"/>
      <c r="N64" s="25"/>
      <c r="O64" s="25" t="str">
        <f>+O56</f>
        <v>Норматив
 горячей воды
куб.м. ** Гкал/куб.м</v>
      </c>
      <c r="P64" s="25"/>
      <c r="Q64" s="25"/>
      <c r="R64" s="25"/>
      <c r="S64" s="25"/>
      <c r="T64" s="25" t="s">
        <v>65</v>
      </c>
      <c r="U64" s="25"/>
      <c r="V64" s="25"/>
      <c r="W64" s="25"/>
      <c r="X64" s="25"/>
      <c r="Y64" s="161" t="s">
        <v>66</v>
      </c>
      <c r="Z64" s="161" t="s">
        <v>67</v>
      </c>
      <c r="AG64" s="10"/>
      <c r="AI64" s="57"/>
    </row>
    <row r="65" spans="1:38" ht="12.75" customHeight="1">
      <c r="A65" s="26">
        <v>1</v>
      </c>
      <c r="B65" s="27"/>
      <c r="C65" s="26">
        <v>2</v>
      </c>
      <c r="D65" s="28"/>
      <c r="E65" s="28"/>
      <c r="F65" s="28"/>
      <c r="G65" s="28"/>
      <c r="H65" s="27"/>
      <c r="I65" s="29">
        <v>3</v>
      </c>
      <c r="J65" s="29"/>
      <c r="K65" s="29">
        <v>4</v>
      </c>
      <c r="L65" s="29"/>
      <c r="M65" s="29"/>
      <c r="N65" s="29"/>
      <c r="O65" s="29">
        <v>5</v>
      </c>
      <c r="P65" s="29"/>
      <c r="Q65" s="29"/>
      <c r="R65" s="29"/>
      <c r="S65" s="29"/>
      <c r="T65" s="29">
        <v>6</v>
      </c>
      <c r="U65" s="29"/>
      <c r="V65" s="29"/>
      <c r="W65" s="29"/>
      <c r="X65" s="29"/>
      <c r="Y65" s="162">
        <v>7</v>
      </c>
      <c r="Z65" s="162">
        <v>8</v>
      </c>
      <c r="AG65" s="10"/>
      <c r="AI65" s="57"/>
      <c r="AJ65" s="10"/>
      <c r="AL65" s="10"/>
    </row>
    <row r="66" spans="1:38" ht="12.75" customHeight="1">
      <c r="A66" s="32" t="s">
        <v>15</v>
      </c>
      <c r="B66" s="33"/>
      <c r="C66" s="34" t="s">
        <v>16</v>
      </c>
      <c r="D66" s="35"/>
      <c r="E66" s="35"/>
      <c r="F66" s="35"/>
      <c r="G66" s="36"/>
      <c r="H66" s="37" t="s">
        <v>17</v>
      </c>
      <c r="I66" s="61" t="s">
        <v>18</v>
      </c>
      <c r="J66" s="62"/>
      <c r="K66" s="41">
        <f>K16</f>
        <v>143.08</v>
      </c>
      <c r="L66" s="41"/>
      <c r="M66" s="41"/>
      <c r="N66" s="41"/>
      <c r="O66" s="63">
        <f>+ROUND('[1]Шуш_2'!O90,2)</f>
        <v>1.24</v>
      </c>
      <c r="P66" s="63"/>
      <c r="Q66" s="63"/>
      <c r="R66" s="63"/>
      <c r="S66" s="63"/>
      <c r="T66" s="41">
        <f>ROUND(K66*O66,2)</f>
        <v>177.42</v>
      </c>
      <c r="U66" s="41"/>
      <c r="V66" s="41"/>
      <c r="W66" s="41"/>
      <c r="X66" s="41"/>
      <c r="Y66" s="163">
        <f>ROUND(T66*$AG$22,2)</f>
        <v>88.71</v>
      </c>
      <c r="Z66" s="164">
        <f>+T66+Y66</f>
        <v>266.13</v>
      </c>
      <c r="AG66" s="64">
        <f>+Z66+Z67</f>
        <v>761.3181670399999</v>
      </c>
      <c r="AI66" s="57"/>
      <c r="AJ66" s="65">
        <v>440.15</v>
      </c>
      <c r="AL66" s="44">
        <f>AG66/AJ66</f>
        <v>1.7296788981937976</v>
      </c>
    </row>
    <row r="67" spans="1:38" ht="12.75" customHeight="1">
      <c r="A67" s="45"/>
      <c r="B67" s="46"/>
      <c r="C67" s="47"/>
      <c r="D67" s="48"/>
      <c r="E67" s="48"/>
      <c r="F67" s="48"/>
      <c r="G67" s="49"/>
      <c r="H67" s="37" t="s">
        <v>19</v>
      </c>
      <c r="I67" s="61" t="s">
        <v>20</v>
      </c>
      <c r="J67" s="62"/>
      <c r="K67" s="41">
        <f>K17</f>
        <v>5821.36</v>
      </c>
      <c r="L67" s="41"/>
      <c r="M67" s="41"/>
      <c r="N67" s="41"/>
      <c r="O67" s="63">
        <f>O66*O17</f>
        <v>0.08506399999999999</v>
      </c>
      <c r="P67" s="63"/>
      <c r="Q67" s="63"/>
      <c r="R67" s="63"/>
      <c r="S67" s="63"/>
      <c r="T67" s="41">
        <f>K67*O67</f>
        <v>495.1881670399999</v>
      </c>
      <c r="U67" s="41"/>
      <c r="V67" s="41"/>
      <c r="W67" s="41"/>
      <c r="X67" s="41"/>
      <c r="Y67" s="165">
        <v>0</v>
      </c>
      <c r="Z67" s="164">
        <f>+T67+Y67</f>
        <v>495.1881670399999</v>
      </c>
      <c r="AG67" s="66"/>
      <c r="AI67" s="57"/>
      <c r="AJ67" s="67"/>
      <c r="AL67" s="53"/>
    </row>
    <row r="68" spans="1:38" ht="12.75" customHeight="1">
      <c r="A68" s="32" t="s">
        <v>15</v>
      </c>
      <c r="B68" s="33"/>
      <c r="C68" s="34" t="s">
        <v>21</v>
      </c>
      <c r="D68" s="35"/>
      <c r="E68" s="35"/>
      <c r="F68" s="35"/>
      <c r="G68" s="36"/>
      <c r="H68" s="37" t="s">
        <v>17</v>
      </c>
      <c r="I68" s="61" t="s">
        <v>18</v>
      </c>
      <c r="J68" s="62"/>
      <c r="K68" s="41">
        <f>K18</f>
        <v>143.08</v>
      </c>
      <c r="L68" s="41"/>
      <c r="M68" s="41"/>
      <c r="N68" s="41"/>
      <c r="O68" s="63">
        <f>+ROUND('[1]Шуш_2'!O92,2)</f>
        <v>1.24</v>
      </c>
      <c r="P68" s="63"/>
      <c r="Q68" s="63"/>
      <c r="R68" s="63"/>
      <c r="S68" s="63"/>
      <c r="T68" s="41">
        <f>ROUND(K68*O68,2)</f>
        <v>177.42</v>
      </c>
      <c r="U68" s="41"/>
      <c r="V68" s="41"/>
      <c r="W68" s="41"/>
      <c r="X68" s="41"/>
      <c r="Y68" s="163">
        <f>ROUND(T68*$AG$22,2)</f>
        <v>88.71</v>
      </c>
      <c r="Z68" s="164">
        <f>+T68+Y68</f>
        <v>266.13</v>
      </c>
      <c r="AG68" s="64">
        <f>+Z68+Z69</f>
        <v>724.5038864</v>
      </c>
      <c r="AI68" s="57"/>
      <c r="AJ68" s="65">
        <v>440.15</v>
      </c>
      <c r="AL68" s="44">
        <f>AG68/AJ68</f>
        <v>1.6460385922980805</v>
      </c>
    </row>
    <row r="69" spans="1:38" ht="12.75" customHeight="1">
      <c r="A69" s="45"/>
      <c r="B69" s="46"/>
      <c r="C69" s="47"/>
      <c r="D69" s="48"/>
      <c r="E69" s="48"/>
      <c r="F69" s="48"/>
      <c r="G69" s="49"/>
      <c r="H69" s="37" t="s">
        <v>19</v>
      </c>
      <c r="I69" s="61" t="s">
        <v>20</v>
      </c>
      <c r="J69" s="62"/>
      <c r="K69" s="41">
        <f>K19</f>
        <v>5821.36</v>
      </c>
      <c r="L69" s="41"/>
      <c r="M69" s="41"/>
      <c r="N69" s="41"/>
      <c r="O69" s="63">
        <f>O68*O19</f>
        <v>0.07874</v>
      </c>
      <c r="P69" s="63"/>
      <c r="Q69" s="63"/>
      <c r="R69" s="63"/>
      <c r="S69" s="63"/>
      <c r="T69" s="41">
        <f>K69*O69</f>
        <v>458.3738864</v>
      </c>
      <c r="U69" s="41"/>
      <c r="V69" s="41"/>
      <c r="W69" s="41"/>
      <c r="X69" s="41"/>
      <c r="Y69" s="165">
        <v>0</v>
      </c>
      <c r="Z69" s="164">
        <f>+T69+Y69</f>
        <v>458.3738864</v>
      </c>
      <c r="AG69" s="66"/>
      <c r="AI69" s="57"/>
      <c r="AJ69" s="67"/>
      <c r="AL69" s="53"/>
    </row>
    <row r="70" spans="4:35" ht="12.75">
      <c r="D70" s="68"/>
      <c r="E70" s="68"/>
      <c r="F70" s="68"/>
      <c r="G70" s="68"/>
      <c r="H70" s="68"/>
      <c r="I70" s="68"/>
      <c r="J70" s="68"/>
      <c r="AG70" s="10"/>
      <c r="AI70" s="57"/>
    </row>
    <row r="71" spans="1:33" s="60" customFormat="1" ht="29.25" customHeight="1">
      <c r="A71" s="58" t="s">
        <v>31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5" ht="51" customHeight="1">
      <c r="A72" s="20" t="s">
        <v>7</v>
      </c>
      <c r="B72" s="21"/>
      <c r="C72" s="22" t="s">
        <v>8</v>
      </c>
      <c r="D72" s="23"/>
      <c r="E72" s="23"/>
      <c r="F72" s="23"/>
      <c r="G72" s="23"/>
      <c r="H72" s="24"/>
      <c r="I72" s="25" t="s">
        <v>9</v>
      </c>
      <c r="J72" s="25"/>
      <c r="K72" s="25" t="s">
        <v>10</v>
      </c>
      <c r="L72" s="25"/>
      <c r="M72" s="25"/>
      <c r="N72" s="25"/>
      <c r="O72" s="25" t="str">
        <f>+O64</f>
        <v>Норматив
 горячей воды
куб.м. ** Гкал/куб.м</v>
      </c>
      <c r="P72" s="25"/>
      <c r="Q72" s="25"/>
      <c r="R72" s="25"/>
      <c r="S72" s="25"/>
      <c r="T72" s="25" t="s">
        <v>65</v>
      </c>
      <c r="U72" s="25"/>
      <c r="V72" s="25"/>
      <c r="W72" s="25"/>
      <c r="X72" s="25"/>
      <c r="Y72" s="161" t="s">
        <v>66</v>
      </c>
      <c r="Z72" s="161" t="s">
        <v>67</v>
      </c>
      <c r="AG72" s="10"/>
      <c r="AI72" s="57"/>
    </row>
    <row r="73" spans="1:38" ht="12.75" customHeight="1">
      <c r="A73" s="26">
        <v>1</v>
      </c>
      <c r="B73" s="27"/>
      <c r="C73" s="26">
        <v>2</v>
      </c>
      <c r="D73" s="28"/>
      <c r="E73" s="28"/>
      <c r="F73" s="28"/>
      <c r="G73" s="28"/>
      <c r="H73" s="27"/>
      <c r="I73" s="29">
        <v>3</v>
      </c>
      <c r="J73" s="29"/>
      <c r="K73" s="29">
        <v>4</v>
      </c>
      <c r="L73" s="29"/>
      <c r="M73" s="29"/>
      <c r="N73" s="29"/>
      <c r="O73" s="29">
        <v>5</v>
      </c>
      <c r="P73" s="29"/>
      <c r="Q73" s="29"/>
      <c r="R73" s="29"/>
      <c r="S73" s="29"/>
      <c r="T73" s="29">
        <v>6</v>
      </c>
      <c r="U73" s="29"/>
      <c r="V73" s="29"/>
      <c r="W73" s="29"/>
      <c r="X73" s="29"/>
      <c r="Y73" s="162">
        <v>7</v>
      </c>
      <c r="Z73" s="162">
        <v>8</v>
      </c>
      <c r="AG73" s="10"/>
      <c r="AI73" s="57"/>
      <c r="AJ73" s="10"/>
      <c r="AL73" s="10"/>
    </row>
    <row r="74" spans="1:38" ht="12.75" customHeight="1">
      <c r="A74" s="32" t="s">
        <v>15</v>
      </c>
      <c r="B74" s="33"/>
      <c r="C74" s="34" t="s">
        <v>16</v>
      </c>
      <c r="D74" s="35"/>
      <c r="E74" s="35"/>
      <c r="F74" s="35"/>
      <c r="G74" s="36"/>
      <c r="H74" s="37" t="s">
        <v>17</v>
      </c>
      <c r="I74" s="61" t="s">
        <v>18</v>
      </c>
      <c r="J74" s="62"/>
      <c r="K74" s="41">
        <f>K16</f>
        <v>143.08</v>
      </c>
      <c r="L74" s="41"/>
      <c r="M74" s="41"/>
      <c r="N74" s="41"/>
      <c r="O74" s="63">
        <f>+ROUND('[1]Шуш_2'!O102,2)</f>
        <v>0.77</v>
      </c>
      <c r="P74" s="63"/>
      <c r="Q74" s="63"/>
      <c r="R74" s="63"/>
      <c r="S74" s="63"/>
      <c r="T74" s="41">
        <f>ROUND(K74*O74,2)</f>
        <v>110.17</v>
      </c>
      <c r="U74" s="41"/>
      <c r="V74" s="41"/>
      <c r="W74" s="41"/>
      <c r="X74" s="41"/>
      <c r="Y74" s="163">
        <f>ROUND(T74*$AG$22,2)</f>
        <v>55.09</v>
      </c>
      <c r="Z74" s="164">
        <f>+T74+Y74</f>
        <v>165.26</v>
      </c>
      <c r="AG74" s="64">
        <f>+Z74+Z75</f>
        <v>472.75587791999993</v>
      </c>
      <c r="AI74" s="57"/>
      <c r="AJ74" s="65">
        <v>440.15</v>
      </c>
      <c r="AL74" s="44">
        <f>AG74/AJ74</f>
        <v>1.074079013790753</v>
      </c>
    </row>
    <row r="75" spans="1:38" ht="12.75" customHeight="1">
      <c r="A75" s="45"/>
      <c r="B75" s="46"/>
      <c r="C75" s="47"/>
      <c r="D75" s="48"/>
      <c r="E75" s="48"/>
      <c r="F75" s="48"/>
      <c r="G75" s="49"/>
      <c r="H75" s="37" t="s">
        <v>19</v>
      </c>
      <c r="I75" s="61" t="s">
        <v>20</v>
      </c>
      <c r="J75" s="62"/>
      <c r="K75" s="41">
        <f>K17</f>
        <v>5821.36</v>
      </c>
      <c r="L75" s="41"/>
      <c r="M75" s="41"/>
      <c r="N75" s="41"/>
      <c r="O75" s="63">
        <f>O74*O17</f>
        <v>0.052821999999999994</v>
      </c>
      <c r="P75" s="63"/>
      <c r="Q75" s="63"/>
      <c r="R75" s="63"/>
      <c r="S75" s="63"/>
      <c r="T75" s="41">
        <f>K75*O75</f>
        <v>307.49587791999994</v>
      </c>
      <c r="U75" s="41"/>
      <c r="V75" s="41"/>
      <c r="W75" s="41"/>
      <c r="X75" s="41"/>
      <c r="Y75" s="165">
        <v>0</v>
      </c>
      <c r="Z75" s="164">
        <f>+T75+Y75</f>
        <v>307.49587791999994</v>
      </c>
      <c r="AG75" s="66"/>
      <c r="AI75" s="57"/>
      <c r="AJ75" s="67"/>
      <c r="AL75" s="53"/>
    </row>
    <row r="76" spans="1:38" ht="12.75" customHeight="1">
      <c r="A76" s="32" t="s">
        <v>15</v>
      </c>
      <c r="B76" s="33"/>
      <c r="C76" s="34" t="s">
        <v>21</v>
      </c>
      <c r="D76" s="35"/>
      <c r="E76" s="35"/>
      <c r="F76" s="35"/>
      <c r="G76" s="36"/>
      <c r="H76" s="37" t="s">
        <v>17</v>
      </c>
      <c r="I76" s="61" t="s">
        <v>18</v>
      </c>
      <c r="J76" s="62"/>
      <c r="K76" s="41">
        <f>K18</f>
        <v>143.08</v>
      </c>
      <c r="L76" s="41"/>
      <c r="M76" s="41"/>
      <c r="N76" s="41"/>
      <c r="O76" s="63">
        <f>+ROUND('[1]Шуш_2'!O104,2)</f>
        <v>0.77</v>
      </c>
      <c r="P76" s="63"/>
      <c r="Q76" s="63"/>
      <c r="R76" s="63"/>
      <c r="S76" s="63"/>
      <c r="T76" s="41">
        <f>ROUND(K76*O76,2)</f>
        <v>110.17</v>
      </c>
      <c r="U76" s="41"/>
      <c r="V76" s="41"/>
      <c r="W76" s="41"/>
      <c r="X76" s="41"/>
      <c r="Y76" s="163">
        <f>ROUND(T76*$AG$22,2)</f>
        <v>55.09</v>
      </c>
      <c r="Z76" s="164">
        <f>+T76+Y76</f>
        <v>165.26</v>
      </c>
      <c r="AG76" s="64">
        <f>+Z76+Z77</f>
        <v>449.8953972</v>
      </c>
      <c r="AI76" s="57"/>
      <c r="AJ76" s="65">
        <v>440.15</v>
      </c>
      <c r="AL76" s="44">
        <f>AG76/AJ76</f>
        <v>1.0221410819038965</v>
      </c>
    </row>
    <row r="77" spans="1:38" ht="12.75" customHeight="1">
      <c r="A77" s="45"/>
      <c r="B77" s="46"/>
      <c r="C77" s="47"/>
      <c r="D77" s="48"/>
      <c r="E77" s="48"/>
      <c r="F77" s="48"/>
      <c r="G77" s="49"/>
      <c r="H77" s="37" t="s">
        <v>19</v>
      </c>
      <c r="I77" s="61" t="s">
        <v>20</v>
      </c>
      <c r="J77" s="62"/>
      <c r="K77" s="41">
        <f>K19</f>
        <v>5821.36</v>
      </c>
      <c r="L77" s="41"/>
      <c r="M77" s="41"/>
      <c r="N77" s="41"/>
      <c r="O77" s="63">
        <f>O76*O19</f>
        <v>0.048895</v>
      </c>
      <c r="P77" s="63"/>
      <c r="Q77" s="63"/>
      <c r="R77" s="63"/>
      <c r="S77" s="63"/>
      <c r="T77" s="41">
        <f>K77*O77</f>
        <v>284.6353972</v>
      </c>
      <c r="U77" s="41"/>
      <c r="V77" s="41"/>
      <c r="W77" s="41"/>
      <c r="X77" s="41"/>
      <c r="Y77" s="165">
        <v>0</v>
      </c>
      <c r="Z77" s="164">
        <f>+T77+Y77</f>
        <v>284.6353972</v>
      </c>
      <c r="AG77" s="66"/>
      <c r="AI77" s="57"/>
      <c r="AJ77" s="67"/>
      <c r="AL77" s="53"/>
    </row>
    <row r="78" spans="4:35" ht="12.75">
      <c r="D78" s="68"/>
      <c r="E78" s="68"/>
      <c r="F78" s="68"/>
      <c r="G78" s="68"/>
      <c r="H78" s="68"/>
      <c r="I78" s="68"/>
      <c r="J78" s="68"/>
      <c r="AG78" s="10"/>
      <c r="AI78" s="57"/>
    </row>
    <row r="79" spans="1:33" s="60" customFormat="1" ht="29.25" customHeight="1">
      <c r="A79" s="58" t="s">
        <v>32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5" ht="51" customHeight="1">
      <c r="A80" s="20" t="s">
        <v>7</v>
      </c>
      <c r="B80" s="21"/>
      <c r="C80" s="22" t="s">
        <v>8</v>
      </c>
      <c r="D80" s="23"/>
      <c r="E80" s="23"/>
      <c r="F80" s="23"/>
      <c r="G80" s="23"/>
      <c r="H80" s="24"/>
      <c r="I80" s="25" t="s">
        <v>9</v>
      </c>
      <c r="J80" s="25"/>
      <c r="K80" s="25" t="s">
        <v>10</v>
      </c>
      <c r="L80" s="25"/>
      <c r="M80" s="25"/>
      <c r="N80" s="25"/>
      <c r="O80" s="25" t="str">
        <f>+O72</f>
        <v>Норматив
 горячей воды
куб.м. ** Гкал/куб.м</v>
      </c>
      <c r="P80" s="25"/>
      <c r="Q80" s="25"/>
      <c r="R80" s="25"/>
      <c r="S80" s="25"/>
      <c r="T80" s="25" t="s">
        <v>65</v>
      </c>
      <c r="U80" s="25"/>
      <c r="V80" s="25"/>
      <c r="W80" s="25"/>
      <c r="X80" s="25"/>
      <c r="Y80" s="161" t="s">
        <v>66</v>
      </c>
      <c r="Z80" s="161" t="s">
        <v>67</v>
      </c>
      <c r="AG80" s="10"/>
      <c r="AI80" s="57"/>
    </row>
    <row r="81" spans="1:38" ht="12.75" customHeight="1">
      <c r="A81" s="26">
        <v>1</v>
      </c>
      <c r="B81" s="27"/>
      <c r="C81" s="26">
        <v>2</v>
      </c>
      <c r="D81" s="28"/>
      <c r="E81" s="28"/>
      <c r="F81" s="28"/>
      <c r="G81" s="28"/>
      <c r="H81" s="27"/>
      <c r="I81" s="29">
        <v>3</v>
      </c>
      <c r="J81" s="29"/>
      <c r="K81" s="29">
        <v>4</v>
      </c>
      <c r="L81" s="29"/>
      <c r="M81" s="29"/>
      <c r="N81" s="29"/>
      <c r="O81" s="29">
        <v>5</v>
      </c>
      <c r="P81" s="29"/>
      <c r="Q81" s="29"/>
      <c r="R81" s="29"/>
      <c r="S81" s="29"/>
      <c r="T81" s="29">
        <v>6</v>
      </c>
      <c r="U81" s="29"/>
      <c r="V81" s="29"/>
      <c r="W81" s="29"/>
      <c r="X81" s="29"/>
      <c r="Y81" s="162">
        <v>7</v>
      </c>
      <c r="Z81" s="162">
        <v>8</v>
      </c>
      <c r="AG81" s="10"/>
      <c r="AI81" s="57"/>
      <c r="AJ81" s="10"/>
      <c r="AL81" s="10"/>
    </row>
    <row r="82" spans="1:38" ht="12.75" customHeight="1">
      <c r="A82" s="32" t="s">
        <v>15</v>
      </c>
      <c r="B82" s="33"/>
      <c r="C82" s="34" t="s">
        <v>16</v>
      </c>
      <c r="D82" s="35"/>
      <c r="E82" s="35"/>
      <c r="F82" s="35"/>
      <c r="G82" s="36"/>
      <c r="H82" s="37" t="s">
        <v>17</v>
      </c>
      <c r="I82" s="61" t="s">
        <v>18</v>
      </c>
      <c r="J82" s="62"/>
      <c r="K82" s="41">
        <f>K16</f>
        <v>143.08</v>
      </c>
      <c r="L82" s="41"/>
      <c r="M82" s="41"/>
      <c r="N82" s="41"/>
      <c r="O82" s="63">
        <f>+ROUND('[1]Шуш_2'!O114,2)</f>
        <v>1.24</v>
      </c>
      <c r="P82" s="63"/>
      <c r="Q82" s="63"/>
      <c r="R82" s="63"/>
      <c r="S82" s="63"/>
      <c r="T82" s="41">
        <f>ROUND(K82*O82,2)</f>
        <v>177.42</v>
      </c>
      <c r="U82" s="41"/>
      <c r="V82" s="41"/>
      <c r="W82" s="41"/>
      <c r="X82" s="41"/>
      <c r="Y82" s="163">
        <f>ROUND(T82*$AG$22,2)</f>
        <v>88.71</v>
      </c>
      <c r="Z82" s="164">
        <f>+T82+Y82</f>
        <v>266.13</v>
      </c>
      <c r="AG82" s="64">
        <f>+Z82+Z83</f>
        <v>761.3181670399999</v>
      </c>
      <c r="AI82" s="57"/>
      <c r="AJ82" s="65">
        <v>155.6</v>
      </c>
      <c r="AL82" s="44">
        <f>AG82/AJ82</f>
        <v>4.892790276606684</v>
      </c>
    </row>
    <row r="83" spans="1:38" ht="12.75" customHeight="1">
      <c r="A83" s="45"/>
      <c r="B83" s="46"/>
      <c r="C83" s="47"/>
      <c r="D83" s="48"/>
      <c r="E83" s="48"/>
      <c r="F83" s="48"/>
      <c r="G83" s="49"/>
      <c r="H83" s="37" t="s">
        <v>19</v>
      </c>
      <c r="I83" s="61" t="s">
        <v>20</v>
      </c>
      <c r="J83" s="62"/>
      <c r="K83" s="41">
        <f>K17</f>
        <v>5821.36</v>
      </c>
      <c r="L83" s="41"/>
      <c r="M83" s="41"/>
      <c r="N83" s="41"/>
      <c r="O83" s="63">
        <f>O82*O17</f>
        <v>0.08506399999999999</v>
      </c>
      <c r="P83" s="63"/>
      <c r="Q83" s="63"/>
      <c r="R83" s="63"/>
      <c r="S83" s="63"/>
      <c r="T83" s="41">
        <f>K83*O83</f>
        <v>495.1881670399999</v>
      </c>
      <c r="U83" s="41"/>
      <c r="V83" s="41"/>
      <c r="W83" s="41"/>
      <c r="X83" s="41"/>
      <c r="Y83" s="165">
        <v>0</v>
      </c>
      <c r="Z83" s="164">
        <f>+T83+Y83</f>
        <v>495.1881670399999</v>
      </c>
      <c r="AG83" s="66"/>
      <c r="AI83" s="57"/>
      <c r="AJ83" s="67"/>
      <c r="AL83" s="53"/>
    </row>
    <row r="84" spans="1:38" ht="12.75" customHeight="1">
      <c r="A84" s="32" t="s">
        <v>15</v>
      </c>
      <c r="B84" s="33"/>
      <c r="C84" s="34" t="s">
        <v>21</v>
      </c>
      <c r="D84" s="35"/>
      <c r="E84" s="35"/>
      <c r="F84" s="35"/>
      <c r="G84" s="36"/>
      <c r="H84" s="37" t="s">
        <v>17</v>
      </c>
      <c r="I84" s="61" t="s">
        <v>18</v>
      </c>
      <c r="J84" s="62"/>
      <c r="K84" s="41">
        <f>K18</f>
        <v>143.08</v>
      </c>
      <c r="L84" s="41"/>
      <c r="M84" s="41"/>
      <c r="N84" s="41"/>
      <c r="O84" s="63">
        <f>+ROUND('[1]Шуш_2'!O116,2)</f>
        <v>1.24</v>
      </c>
      <c r="P84" s="63"/>
      <c r="Q84" s="63"/>
      <c r="R84" s="63"/>
      <c r="S84" s="63"/>
      <c r="T84" s="41">
        <f>ROUND(K84*O84,2)</f>
        <v>177.42</v>
      </c>
      <c r="U84" s="41"/>
      <c r="V84" s="41"/>
      <c r="W84" s="41"/>
      <c r="X84" s="41"/>
      <c r="Y84" s="163">
        <f>ROUND(T84*$AG$22,2)</f>
        <v>88.71</v>
      </c>
      <c r="Z84" s="164">
        <f>+T84+Y84</f>
        <v>266.13</v>
      </c>
      <c r="AG84" s="64">
        <f>+Z84+Z85</f>
        <v>724.5038864</v>
      </c>
      <c r="AI84" s="57"/>
      <c r="AJ84" s="65">
        <v>155.6</v>
      </c>
      <c r="AL84" s="44">
        <f>AG84/AJ84</f>
        <v>4.656194642673523</v>
      </c>
    </row>
    <row r="85" spans="1:38" ht="12.75" customHeight="1">
      <c r="A85" s="45"/>
      <c r="B85" s="46"/>
      <c r="C85" s="47"/>
      <c r="D85" s="48"/>
      <c r="E85" s="48"/>
      <c r="F85" s="48"/>
      <c r="G85" s="49"/>
      <c r="H85" s="37" t="s">
        <v>19</v>
      </c>
      <c r="I85" s="61" t="s">
        <v>20</v>
      </c>
      <c r="J85" s="62"/>
      <c r="K85" s="41">
        <f>K19</f>
        <v>5821.36</v>
      </c>
      <c r="L85" s="41"/>
      <c r="M85" s="41"/>
      <c r="N85" s="41"/>
      <c r="O85" s="63">
        <f>O84*O19</f>
        <v>0.07874</v>
      </c>
      <c r="P85" s="63"/>
      <c r="Q85" s="63"/>
      <c r="R85" s="63"/>
      <c r="S85" s="63"/>
      <c r="T85" s="41">
        <f>K85*O85</f>
        <v>458.3738864</v>
      </c>
      <c r="U85" s="41"/>
      <c r="V85" s="41"/>
      <c r="W85" s="41"/>
      <c r="X85" s="41"/>
      <c r="Y85" s="165">
        <v>0</v>
      </c>
      <c r="Z85" s="164">
        <f>+T85+Y85</f>
        <v>458.3738864</v>
      </c>
      <c r="AG85" s="66"/>
      <c r="AI85" s="57"/>
      <c r="AJ85" s="67"/>
      <c r="AL85" s="53"/>
    </row>
    <row r="86" spans="4:35" ht="12.75">
      <c r="D86" s="68"/>
      <c r="E86" s="68"/>
      <c r="F86" s="68"/>
      <c r="G86" s="68"/>
      <c r="H86" s="68"/>
      <c r="I86" s="68"/>
      <c r="J86" s="68"/>
      <c r="AG86" s="10"/>
      <c r="AI86" s="57"/>
    </row>
    <row r="87" spans="1:33" s="60" customFormat="1" ht="29.25" customHeight="1">
      <c r="A87" s="58" t="s">
        <v>33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5" ht="51" customHeight="1">
      <c r="A88" s="20" t="s">
        <v>7</v>
      </c>
      <c r="B88" s="21"/>
      <c r="C88" s="22" t="s">
        <v>8</v>
      </c>
      <c r="D88" s="23"/>
      <c r="E88" s="23"/>
      <c r="F88" s="23"/>
      <c r="G88" s="23"/>
      <c r="H88" s="24"/>
      <c r="I88" s="25" t="s">
        <v>9</v>
      </c>
      <c r="J88" s="25"/>
      <c r="K88" s="25" t="s">
        <v>10</v>
      </c>
      <c r="L88" s="25"/>
      <c r="M88" s="25"/>
      <c r="N88" s="25"/>
      <c r="O88" s="25" t="str">
        <f>+O80</f>
        <v>Норматив
 горячей воды
куб.м. ** Гкал/куб.м</v>
      </c>
      <c r="P88" s="25"/>
      <c r="Q88" s="25"/>
      <c r="R88" s="25"/>
      <c r="S88" s="25"/>
      <c r="T88" s="25" t="s">
        <v>65</v>
      </c>
      <c r="U88" s="25"/>
      <c r="V88" s="25"/>
      <c r="W88" s="25"/>
      <c r="X88" s="25"/>
      <c r="Y88" s="161" t="s">
        <v>66</v>
      </c>
      <c r="Z88" s="161" t="s">
        <v>67</v>
      </c>
      <c r="AG88" s="10"/>
      <c r="AI88" s="57"/>
    </row>
    <row r="89" spans="1:38" ht="12.75" customHeight="1">
      <c r="A89" s="26">
        <v>1</v>
      </c>
      <c r="B89" s="27"/>
      <c r="C89" s="26">
        <v>2</v>
      </c>
      <c r="D89" s="28"/>
      <c r="E89" s="28"/>
      <c r="F89" s="28"/>
      <c r="G89" s="28"/>
      <c r="H89" s="27"/>
      <c r="I89" s="29">
        <v>3</v>
      </c>
      <c r="J89" s="29"/>
      <c r="K89" s="29">
        <v>4</v>
      </c>
      <c r="L89" s="29"/>
      <c r="M89" s="29"/>
      <c r="N89" s="29"/>
      <c r="O89" s="29">
        <v>5</v>
      </c>
      <c r="P89" s="29"/>
      <c r="Q89" s="29"/>
      <c r="R89" s="29"/>
      <c r="S89" s="29"/>
      <c r="T89" s="29">
        <v>6</v>
      </c>
      <c r="U89" s="29"/>
      <c r="V89" s="29"/>
      <c r="W89" s="29"/>
      <c r="X89" s="29"/>
      <c r="Y89" s="162">
        <v>7</v>
      </c>
      <c r="Z89" s="162">
        <v>8</v>
      </c>
      <c r="AG89" s="10"/>
      <c r="AI89" s="57"/>
      <c r="AJ89" s="10"/>
      <c r="AL89" s="10"/>
    </row>
    <row r="90" spans="1:38" ht="12.75" customHeight="1">
      <c r="A90" s="32" t="s">
        <v>15</v>
      </c>
      <c r="B90" s="33"/>
      <c r="C90" s="34" t="s">
        <v>16</v>
      </c>
      <c r="D90" s="35"/>
      <c r="E90" s="35"/>
      <c r="F90" s="35"/>
      <c r="G90" s="36"/>
      <c r="H90" s="37" t="s">
        <v>17</v>
      </c>
      <c r="I90" s="61" t="s">
        <v>18</v>
      </c>
      <c r="J90" s="62"/>
      <c r="K90" s="41">
        <f>K16</f>
        <v>143.08</v>
      </c>
      <c r="L90" s="41"/>
      <c r="M90" s="41"/>
      <c r="N90" s="41"/>
      <c r="O90" s="63">
        <f>+ROUND('[1]Шуш_2'!O126,2)</f>
        <v>0.55</v>
      </c>
      <c r="P90" s="63"/>
      <c r="Q90" s="63"/>
      <c r="R90" s="63"/>
      <c r="S90" s="63"/>
      <c r="T90" s="41">
        <f>ROUND(K90*O90,2)</f>
        <v>78.69</v>
      </c>
      <c r="U90" s="41"/>
      <c r="V90" s="41"/>
      <c r="W90" s="41"/>
      <c r="X90" s="41"/>
      <c r="Y90" s="163">
        <f>ROUND(T90*$AG$22,2)</f>
        <v>39.35</v>
      </c>
      <c r="Z90" s="164">
        <f>+T90+Y90</f>
        <v>118.03999999999999</v>
      </c>
      <c r="AG90" s="64">
        <f>+Z90+Z91</f>
        <v>337.6799128</v>
      </c>
      <c r="AI90" s="57"/>
      <c r="AJ90" s="65">
        <v>155.6</v>
      </c>
      <c r="AL90" s="44">
        <f>AG90/AJ90</f>
        <v>2.1701793881748075</v>
      </c>
    </row>
    <row r="91" spans="1:38" ht="12.75" customHeight="1">
      <c r="A91" s="45"/>
      <c r="B91" s="46"/>
      <c r="C91" s="47"/>
      <c r="D91" s="48"/>
      <c r="E91" s="48"/>
      <c r="F91" s="48"/>
      <c r="G91" s="49"/>
      <c r="H91" s="37" t="s">
        <v>19</v>
      </c>
      <c r="I91" s="61" t="s">
        <v>20</v>
      </c>
      <c r="J91" s="62"/>
      <c r="K91" s="41">
        <f>K17</f>
        <v>5821.36</v>
      </c>
      <c r="L91" s="41"/>
      <c r="M91" s="41"/>
      <c r="N91" s="41"/>
      <c r="O91" s="63">
        <f>O90*O17</f>
        <v>0.03773</v>
      </c>
      <c r="P91" s="63"/>
      <c r="Q91" s="63"/>
      <c r="R91" s="63"/>
      <c r="S91" s="63"/>
      <c r="T91" s="41">
        <f>K91*O91</f>
        <v>219.6399128</v>
      </c>
      <c r="U91" s="41"/>
      <c r="V91" s="41"/>
      <c r="W91" s="41"/>
      <c r="X91" s="41"/>
      <c r="Y91" s="165">
        <v>0</v>
      </c>
      <c r="Z91" s="164">
        <f>+T91+Y91</f>
        <v>219.6399128</v>
      </c>
      <c r="AG91" s="66"/>
      <c r="AI91" s="57"/>
      <c r="AJ91" s="67"/>
      <c r="AL91" s="53"/>
    </row>
    <row r="92" spans="1:38" ht="12.75" customHeight="1">
      <c r="A92" s="32" t="s">
        <v>15</v>
      </c>
      <c r="B92" s="33"/>
      <c r="C92" s="34" t="s">
        <v>21</v>
      </c>
      <c r="D92" s="35"/>
      <c r="E92" s="35"/>
      <c r="F92" s="35"/>
      <c r="G92" s="36"/>
      <c r="H92" s="37" t="s">
        <v>17</v>
      </c>
      <c r="I92" s="61" t="s">
        <v>18</v>
      </c>
      <c r="J92" s="62"/>
      <c r="K92" s="41">
        <f>K18</f>
        <v>143.08</v>
      </c>
      <c r="L92" s="41"/>
      <c r="M92" s="41"/>
      <c r="N92" s="41"/>
      <c r="O92" s="63">
        <f>+ROUND('[1]Шуш_2'!O128,2)</f>
        <v>0.55</v>
      </c>
      <c r="P92" s="63"/>
      <c r="Q92" s="63"/>
      <c r="R92" s="63"/>
      <c r="S92" s="63"/>
      <c r="T92" s="41">
        <f>ROUND(K92*O92,2)</f>
        <v>78.69</v>
      </c>
      <c r="U92" s="41"/>
      <c r="V92" s="41"/>
      <c r="W92" s="41"/>
      <c r="X92" s="41"/>
      <c r="Y92" s="163">
        <f>ROUND(T92*$AG$22,2)</f>
        <v>39.35</v>
      </c>
      <c r="Z92" s="164">
        <f>+T92+Y92</f>
        <v>118.03999999999999</v>
      </c>
      <c r="AG92" s="64">
        <f>+Z92+Z93</f>
        <v>321.350998</v>
      </c>
      <c r="AI92" s="57"/>
      <c r="AJ92" s="65">
        <v>155.6</v>
      </c>
      <c r="AL92" s="44">
        <f>AG92/AJ92</f>
        <v>2.0652377763496146</v>
      </c>
    </row>
    <row r="93" spans="1:38" ht="12.75" customHeight="1">
      <c r="A93" s="45"/>
      <c r="B93" s="46"/>
      <c r="C93" s="47"/>
      <c r="D93" s="48"/>
      <c r="E93" s="48"/>
      <c r="F93" s="48"/>
      <c r="G93" s="49"/>
      <c r="H93" s="37" t="s">
        <v>19</v>
      </c>
      <c r="I93" s="61" t="s">
        <v>20</v>
      </c>
      <c r="J93" s="62"/>
      <c r="K93" s="41">
        <f>K19</f>
        <v>5821.36</v>
      </c>
      <c r="L93" s="41"/>
      <c r="M93" s="41"/>
      <c r="N93" s="41"/>
      <c r="O93" s="63">
        <f>O92*O19</f>
        <v>0.034925000000000005</v>
      </c>
      <c r="P93" s="63"/>
      <c r="Q93" s="63"/>
      <c r="R93" s="63"/>
      <c r="S93" s="63"/>
      <c r="T93" s="41">
        <f>K93*O93</f>
        <v>203.310998</v>
      </c>
      <c r="U93" s="41"/>
      <c r="V93" s="41"/>
      <c r="W93" s="41"/>
      <c r="X93" s="41"/>
      <c r="Y93" s="165">
        <v>0</v>
      </c>
      <c r="Z93" s="164">
        <f>+T93+Y93</f>
        <v>203.310998</v>
      </c>
      <c r="AG93" s="66"/>
      <c r="AI93" s="57"/>
      <c r="AJ93" s="67"/>
      <c r="AL93" s="53"/>
    </row>
    <row r="94" spans="4:35" ht="12.75">
      <c r="D94" s="68"/>
      <c r="E94" s="68"/>
      <c r="F94" s="68"/>
      <c r="G94" s="68"/>
      <c r="H94" s="68"/>
      <c r="I94" s="68"/>
      <c r="J94" s="68"/>
      <c r="AG94" s="10"/>
      <c r="AI94" s="57"/>
    </row>
    <row r="95" spans="1:33" s="60" customFormat="1" ht="29.25" customHeight="1">
      <c r="A95" s="58" t="s">
        <v>34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5" ht="51" customHeight="1">
      <c r="A96" s="20" t="s">
        <v>7</v>
      </c>
      <c r="B96" s="21"/>
      <c r="C96" s="22" t="s">
        <v>8</v>
      </c>
      <c r="D96" s="23"/>
      <c r="E96" s="23"/>
      <c r="F96" s="23"/>
      <c r="G96" s="23"/>
      <c r="H96" s="24"/>
      <c r="I96" s="25" t="s">
        <v>9</v>
      </c>
      <c r="J96" s="25"/>
      <c r="K96" s="25" t="s">
        <v>10</v>
      </c>
      <c r="L96" s="25"/>
      <c r="M96" s="25"/>
      <c r="N96" s="25"/>
      <c r="O96" s="25" t="str">
        <f>+O88</f>
        <v>Норматив
 горячей воды
куб.м. ** Гкал/куб.м</v>
      </c>
      <c r="P96" s="25"/>
      <c r="Q96" s="25"/>
      <c r="R96" s="25"/>
      <c r="S96" s="25"/>
      <c r="T96" s="25" t="s">
        <v>65</v>
      </c>
      <c r="U96" s="25"/>
      <c r="V96" s="25"/>
      <c r="W96" s="25"/>
      <c r="X96" s="25"/>
      <c r="Y96" s="161" t="s">
        <v>66</v>
      </c>
      <c r="Z96" s="161" t="s">
        <v>67</v>
      </c>
      <c r="AG96" s="10"/>
      <c r="AI96" s="57"/>
    </row>
    <row r="97" spans="1:38" ht="12.75" customHeight="1">
      <c r="A97" s="26">
        <v>1</v>
      </c>
      <c r="B97" s="27"/>
      <c r="C97" s="26">
        <v>2</v>
      </c>
      <c r="D97" s="28"/>
      <c r="E97" s="28"/>
      <c r="F97" s="28"/>
      <c r="G97" s="28"/>
      <c r="H97" s="27"/>
      <c r="I97" s="29">
        <v>3</v>
      </c>
      <c r="J97" s="29"/>
      <c r="K97" s="29">
        <v>4</v>
      </c>
      <c r="L97" s="29"/>
      <c r="M97" s="29"/>
      <c r="N97" s="29"/>
      <c r="O97" s="29">
        <v>5</v>
      </c>
      <c r="P97" s="29"/>
      <c r="Q97" s="29"/>
      <c r="R97" s="29"/>
      <c r="S97" s="29"/>
      <c r="T97" s="29">
        <v>6</v>
      </c>
      <c r="U97" s="29"/>
      <c r="V97" s="29"/>
      <c r="W97" s="29"/>
      <c r="X97" s="29"/>
      <c r="Y97" s="162">
        <v>7</v>
      </c>
      <c r="Z97" s="162">
        <v>8</v>
      </c>
      <c r="AG97" s="10"/>
      <c r="AI97" s="57"/>
      <c r="AJ97" s="10"/>
      <c r="AL97" s="10"/>
    </row>
    <row r="98" spans="1:38" ht="12.75" customHeight="1">
      <c r="A98" s="32" t="s">
        <v>15</v>
      </c>
      <c r="B98" s="33"/>
      <c r="C98" s="34" t="s">
        <v>16</v>
      </c>
      <c r="D98" s="35"/>
      <c r="E98" s="35"/>
      <c r="F98" s="35"/>
      <c r="G98" s="36"/>
      <c r="H98" s="37" t="s">
        <v>17</v>
      </c>
      <c r="I98" s="61" t="s">
        <v>18</v>
      </c>
      <c r="J98" s="62"/>
      <c r="K98" s="41">
        <f>K16</f>
        <v>143.08</v>
      </c>
      <c r="L98" s="41"/>
      <c r="M98" s="41"/>
      <c r="N98" s="41"/>
      <c r="O98" s="63">
        <f>+ROUND('[1]Шуш_2'!O138,2)</f>
        <v>1.91</v>
      </c>
      <c r="P98" s="63"/>
      <c r="Q98" s="63"/>
      <c r="R98" s="63"/>
      <c r="S98" s="63"/>
      <c r="T98" s="41">
        <f>ROUND(K98*O98,2)</f>
        <v>273.28</v>
      </c>
      <c r="U98" s="41"/>
      <c r="V98" s="41"/>
      <c r="W98" s="41"/>
      <c r="X98" s="41"/>
      <c r="Y98" s="163">
        <f>ROUND(T98*$AG$22,2)</f>
        <v>136.64</v>
      </c>
      <c r="Z98" s="164">
        <f>+T98+Y98</f>
        <v>409.91999999999996</v>
      </c>
      <c r="AG98" s="64">
        <f>+Z98+Z99</f>
        <v>1172.6695153599999</v>
      </c>
      <c r="AI98" s="57"/>
      <c r="AJ98" s="65">
        <v>375.04</v>
      </c>
      <c r="AL98" s="44">
        <f>AG98/AJ98</f>
        <v>3.1267851838737197</v>
      </c>
    </row>
    <row r="99" spans="1:38" ht="12.75" customHeight="1">
      <c r="A99" s="45"/>
      <c r="B99" s="46"/>
      <c r="C99" s="47"/>
      <c r="D99" s="48"/>
      <c r="E99" s="48"/>
      <c r="F99" s="48"/>
      <c r="G99" s="49"/>
      <c r="H99" s="37" t="s">
        <v>19</v>
      </c>
      <c r="I99" s="61" t="s">
        <v>20</v>
      </c>
      <c r="J99" s="62"/>
      <c r="K99" s="41">
        <f>K17</f>
        <v>5821.36</v>
      </c>
      <c r="L99" s="41"/>
      <c r="M99" s="41"/>
      <c r="N99" s="41"/>
      <c r="O99" s="63">
        <f>O98*O17</f>
        <v>0.13102599999999998</v>
      </c>
      <c r="P99" s="63"/>
      <c r="Q99" s="63"/>
      <c r="R99" s="63"/>
      <c r="S99" s="63"/>
      <c r="T99" s="41">
        <f>K99*O99</f>
        <v>762.7495153599998</v>
      </c>
      <c r="U99" s="41"/>
      <c r="V99" s="41"/>
      <c r="W99" s="41"/>
      <c r="X99" s="41"/>
      <c r="Y99" s="165">
        <v>0</v>
      </c>
      <c r="Z99" s="164">
        <f>+T99+Y99</f>
        <v>762.7495153599998</v>
      </c>
      <c r="AG99" s="66"/>
      <c r="AI99" s="57"/>
      <c r="AJ99" s="67"/>
      <c r="AL99" s="53"/>
    </row>
    <row r="100" spans="1:38" ht="12.75" customHeight="1">
      <c r="A100" s="32" t="s">
        <v>15</v>
      </c>
      <c r="B100" s="33"/>
      <c r="C100" s="34" t="s">
        <v>21</v>
      </c>
      <c r="D100" s="35"/>
      <c r="E100" s="35"/>
      <c r="F100" s="35"/>
      <c r="G100" s="36"/>
      <c r="H100" s="37" t="s">
        <v>17</v>
      </c>
      <c r="I100" s="61" t="s">
        <v>18</v>
      </c>
      <c r="J100" s="62"/>
      <c r="K100" s="41">
        <f>K18</f>
        <v>143.08</v>
      </c>
      <c r="L100" s="41"/>
      <c r="M100" s="41"/>
      <c r="N100" s="41"/>
      <c r="O100" s="63">
        <f>+ROUND('[1]Шуш_2'!O140,2)</f>
        <v>1.91</v>
      </c>
      <c r="P100" s="63"/>
      <c r="Q100" s="63"/>
      <c r="R100" s="63"/>
      <c r="S100" s="63"/>
      <c r="T100" s="41">
        <f>ROUND(K100*O100,2)</f>
        <v>273.28</v>
      </c>
      <c r="U100" s="41"/>
      <c r="V100" s="41"/>
      <c r="W100" s="41"/>
      <c r="X100" s="41"/>
      <c r="Y100" s="163">
        <f>ROUND(T100*$AG$22,2)</f>
        <v>136.64</v>
      </c>
      <c r="Z100" s="164">
        <f>+T100+Y100</f>
        <v>409.91999999999996</v>
      </c>
      <c r="AG100" s="64">
        <f>+Z100+Z101</f>
        <v>1115.9636475999998</v>
      </c>
      <c r="AI100" s="57"/>
      <c r="AJ100" s="65">
        <v>375.04</v>
      </c>
      <c r="AL100" s="44">
        <f>AG100/AJ100</f>
        <v>2.9755856644624568</v>
      </c>
    </row>
    <row r="101" spans="1:38" ht="12.75" customHeight="1">
      <c r="A101" s="45"/>
      <c r="B101" s="46"/>
      <c r="C101" s="47"/>
      <c r="D101" s="48"/>
      <c r="E101" s="48"/>
      <c r="F101" s="48"/>
      <c r="G101" s="49"/>
      <c r="H101" s="37" t="s">
        <v>19</v>
      </c>
      <c r="I101" s="61" t="s">
        <v>20</v>
      </c>
      <c r="J101" s="62"/>
      <c r="K101" s="41">
        <f>K19</f>
        <v>5821.36</v>
      </c>
      <c r="L101" s="41"/>
      <c r="M101" s="41"/>
      <c r="N101" s="41"/>
      <c r="O101" s="63">
        <f>O100*O19</f>
        <v>0.12128499999999999</v>
      </c>
      <c r="P101" s="63"/>
      <c r="Q101" s="63"/>
      <c r="R101" s="63"/>
      <c r="S101" s="63"/>
      <c r="T101" s="41">
        <f>K101*O101</f>
        <v>706.0436475999999</v>
      </c>
      <c r="U101" s="41"/>
      <c r="V101" s="41"/>
      <c r="W101" s="41"/>
      <c r="X101" s="41"/>
      <c r="Y101" s="165">
        <v>0</v>
      </c>
      <c r="Z101" s="164">
        <f>+T101+Y101</f>
        <v>706.0436475999999</v>
      </c>
      <c r="AG101" s="66"/>
      <c r="AI101" s="57"/>
      <c r="AJ101" s="67"/>
      <c r="AL101" s="53"/>
    </row>
    <row r="102" spans="4:35" ht="12.75">
      <c r="D102" s="68"/>
      <c r="E102" s="68"/>
      <c r="F102" s="68"/>
      <c r="G102" s="68"/>
      <c r="H102" s="68"/>
      <c r="I102" s="68"/>
      <c r="J102" s="68"/>
      <c r="AG102" s="10"/>
      <c r="AI102" s="57"/>
    </row>
    <row r="103" spans="1:36" ht="12.75">
      <c r="A103" s="129" t="s">
        <v>51</v>
      </c>
      <c r="AJ103" s="7"/>
    </row>
    <row r="104" spans="1:36" ht="25.5" customHeight="1">
      <c r="A104" s="130">
        <v>1</v>
      </c>
      <c r="B104" s="131" t="str">
        <f>CONCATENATE("Тариф на горячую воду с использованием открытых систем теплоснабжения (горячего водоснабжения) "," утвержден Приказом Региональной энергетической комиссии Красноярского края ",AH104," № ",AI104)</f>
        <v>Тариф на горячую воду с использованием открытых систем теплоснабжения (горячего водоснабжения)  утвержден Приказом Региональной энергетической комиссии Красноярского края от 15.12.2016 г. № 620-п</v>
      </c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2"/>
      <c r="AH104" s="133" t="s">
        <v>53</v>
      </c>
      <c r="AI104" s="134" t="s">
        <v>55</v>
      </c>
      <c r="AJ104" s="7"/>
    </row>
    <row r="105" spans="1:33" ht="38.25" customHeight="1">
      <c r="A105" s="130">
        <v>2</v>
      </c>
      <c r="B105" s="135" t="s">
        <v>58</v>
      </c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G105" s="10"/>
    </row>
    <row r="106" spans="1:31" ht="30.75" customHeight="1">
      <c r="A106" s="130">
        <v>3</v>
      </c>
      <c r="B106" s="135" t="s">
        <v>59</v>
      </c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</row>
    <row r="107" spans="1:31" ht="31.5" customHeight="1">
      <c r="A107" s="130">
        <v>4</v>
      </c>
      <c r="B107" s="166" t="s">
        <v>71</v>
      </c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</row>
    <row r="108" spans="4:35" ht="9.75" customHeight="1">
      <c r="D108" s="68"/>
      <c r="E108" s="68"/>
      <c r="F108" s="68"/>
      <c r="G108" s="68"/>
      <c r="H108" s="68"/>
      <c r="I108" s="68"/>
      <c r="J108" s="68"/>
      <c r="AG108" s="10"/>
      <c r="AI108" s="57"/>
    </row>
    <row r="109" spans="1:35" s="16" customFormat="1" ht="18.75" hidden="1">
      <c r="A109" s="13" t="s">
        <v>35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4"/>
      <c r="AG109" s="70"/>
      <c r="AH109"/>
      <c r="AI109" s="71"/>
    </row>
    <row r="110" spans="1:35" ht="36.75" customHeight="1" hidden="1">
      <c r="A110" s="167" t="s">
        <v>72</v>
      </c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G110" s="160">
        <v>0.5</v>
      </c>
      <c r="AI110" s="57"/>
    </row>
    <row r="111" spans="1:35" ht="64.5" customHeight="1" hidden="1">
      <c r="A111" s="72" t="s">
        <v>7</v>
      </c>
      <c r="B111" s="73"/>
      <c r="C111" s="73"/>
      <c r="D111" s="73"/>
      <c r="E111" s="73"/>
      <c r="F111" s="73"/>
      <c r="G111" s="73"/>
      <c r="H111" s="74"/>
      <c r="I111" s="75" t="s">
        <v>36</v>
      </c>
      <c r="J111" s="75"/>
      <c r="K111" s="75"/>
      <c r="L111" s="75"/>
      <c r="M111" s="75"/>
      <c r="N111" s="75"/>
      <c r="O111" s="76" t="s">
        <v>37</v>
      </c>
      <c r="P111" s="77"/>
      <c r="Q111" s="77"/>
      <c r="R111" s="77"/>
      <c r="S111" s="78"/>
      <c r="T111" s="76" t="s">
        <v>38</v>
      </c>
      <c r="U111" s="77"/>
      <c r="V111" s="77"/>
      <c r="W111" s="77"/>
      <c r="X111" s="77"/>
      <c r="Y111" s="168" t="s">
        <v>73</v>
      </c>
      <c r="Z111" s="168" t="s">
        <v>74</v>
      </c>
      <c r="AA111" s="168" t="s">
        <v>75</v>
      </c>
      <c r="AB111" s="169"/>
      <c r="AC111" s="169"/>
      <c r="AD111" s="169"/>
      <c r="AE111" s="170"/>
      <c r="AF111" s="79"/>
      <c r="AG111" s="10"/>
      <c r="AI111" s="57"/>
    </row>
    <row r="112" spans="1:35" ht="12.75" customHeight="1" hidden="1">
      <c r="A112" s="80"/>
      <c r="B112" s="81"/>
      <c r="C112" s="81"/>
      <c r="D112" s="81"/>
      <c r="E112" s="81"/>
      <c r="F112" s="81"/>
      <c r="G112" s="81"/>
      <c r="H112" s="82"/>
      <c r="I112" s="75" t="s">
        <v>40</v>
      </c>
      <c r="J112" s="75"/>
      <c r="K112" s="75"/>
      <c r="L112" s="75"/>
      <c r="M112" s="75"/>
      <c r="N112" s="75"/>
      <c r="O112" s="76" t="s">
        <v>41</v>
      </c>
      <c r="P112" s="77"/>
      <c r="Q112" s="77"/>
      <c r="R112" s="77"/>
      <c r="S112" s="78"/>
      <c r="T112" s="76" t="s">
        <v>42</v>
      </c>
      <c r="U112" s="77"/>
      <c r="V112" s="77"/>
      <c r="W112" s="77"/>
      <c r="X112" s="77"/>
      <c r="Y112" s="168" t="s">
        <v>43</v>
      </c>
      <c r="Z112" s="168" t="s">
        <v>43</v>
      </c>
      <c r="AA112" s="168" t="s">
        <v>43</v>
      </c>
      <c r="AB112" s="169"/>
      <c r="AC112" s="169"/>
      <c r="AD112" s="169"/>
      <c r="AE112" s="170"/>
      <c r="AF112" s="83"/>
      <c r="AG112" s="10"/>
      <c r="AI112" s="57"/>
    </row>
    <row r="113" spans="1:38" s="94" customFormat="1" ht="28.5" customHeight="1" hidden="1">
      <c r="A113" s="84">
        <v>1</v>
      </c>
      <c r="B113" s="85"/>
      <c r="C113" s="85"/>
      <c r="D113" s="85"/>
      <c r="E113" s="85"/>
      <c r="F113" s="85"/>
      <c r="G113" s="85"/>
      <c r="H113" s="86"/>
      <c r="I113" s="87">
        <v>2</v>
      </c>
      <c r="J113" s="87"/>
      <c r="K113" s="87"/>
      <c r="L113" s="87"/>
      <c r="M113" s="87"/>
      <c r="N113" s="87"/>
      <c r="O113" s="88">
        <v>3</v>
      </c>
      <c r="P113" s="89"/>
      <c r="Q113" s="89"/>
      <c r="R113" s="89"/>
      <c r="S113" s="90"/>
      <c r="T113" s="88">
        <v>4</v>
      </c>
      <c r="U113" s="89"/>
      <c r="V113" s="89"/>
      <c r="W113" s="89"/>
      <c r="X113" s="89"/>
      <c r="Y113" s="171" t="s">
        <v>44</v>
      </c>
      <c r="Z113" s="171" t="s">
        <v>76</v>
      </c>
      <c r="AA113" s="172" t="s">
        <v>77</v>
      </c>
      <c r="AB113" s="173"/>
      <c r="AC113" s="173"/>
      <c r="AD113" s="173"/>
      <c r="AE113" s="174"/>
      <c r="AF113" s="91"/>
      <c r="AG113" s="92" t="s">
        <v>45</v>
      </c>
      <c r="AH113"/>
      <c r="AI113" s="93"/>
      <c r="AJ113" s="92" t="s">
        <v>46</v>
      </c>
      <c r="AL113" s="92" t="s">
        <v>14</v>
      </c>
    </row>
    <row r="114" spans="1:38" s="113" customFormat="1" ht="23.25" customHeight="1" hidden="1">
      <c r="A114" s="95" t="s">
        <v>78</v>
      </c>
      <c r="B114" s="96"/>
      <c r="C114" s="96"/>
      <c r="D114" s="96"/>
      <c r="E114" s="96"/>
      <c r="F114" s="96"/>
      <c r="G114" s="96"/>
      <c r="H114" s="33"/>
      <c r="I114" s="121">
        <v>19.8</v>
      </c>
      <c r="J114" s="121"/>
      <c r="K114" s="121"/>
      <c r="L114" s="121"/>
      <c r="M114" s="121"/>
      <c r="N114" s="121"/>
      <c r="O114" s="100">
        <f>+ROUND('[1]Шуш_2'!O157,4)</f>
        <v>0.0446</v>
      </c>
      <c r="P114" s="101"/>
      <c r="Q114" s="101"/>
      <c r="R114" s="101"/>
      <c r="S114" s="102"/>
      <c r="T114" s="103">
        <f>K17</f>
        <v>5821.36</v>
      </c>
      <c r="U114" s="104"/>
      <c r="V114" s="104"/>
      <c r="W114" s="104"/>
      <c r="X114" s="104"/>
      <c r="Y114" s="175">
        <f>ROUND(I114*O114*T114,2)</f>
        <v>5140.73</v>
      </c>
      <c r="Z114" s="176">
        <f>ROUND(Y114*$AG$110,2)</f>
        <v>2570.37</v>
      </c>
      <c r="AA114" s="177">
        <f>+Y114+Z114</f>
        <v>7711.099999999999</v>
      </c>
      <c r="AB114" s="177"/>
      <c r="AC114" s="177"/>
      <c r="AD114" s="177"/>
      <c r="AE114" s="178"/>
      <c r="AF114" s="109"/>
      <c r="AG114" s="110">
        <f>O114*T114*(1+$AG$110)</f>
        <v>389.448984</v>
      </c>
      <c r="AH114"/>
      <c r="AI114" s="111"/>
      <c r="AJ114" s="112">
        <v>54.52</v>
      </c>
      <c r="AL114" s="114">
        <f>AG114/AJ114</f>
        <v>7.143231548055759</v>
      </c>
    </row>
    <row r="115" spans="1:35" s="113" customFormat="1" ht="27.75" customHeight="1" hidden="1">
      <c r="A115" s="45"/>
      <c r="B115" s="115"/>
      <c r="C115" s="115"/>
      <c r="D115" s="115"/>
      <c r="E115" s="115"/>
      <c r="F115" s="115"/>
      <c r="G115" s="115"/>
      <c r="H115" s="46"/>
      <c r="I115" s="124" t="str">
        <f>CONCATENATE(I114," ",I112," х ",O114," ",O112," х ",T114," ",T112," = ",Z114," ",Z112)</f>
        <v>19,8 кв.м х 0,0446 Гкал/кв.м х 5821,36 руб./Гкал = 2570,37 руб.</v>
      </c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19"/>
      <c r="AG115" s="120"/>
      <c r="AH115"/>
      <c r="AI115" s="111"/>
    </row>
    <row r="116" spans="1:38" s="113" customFormat="1" ht="19.5" customHeight="1" hidden="1">
      <c r="A116" s="95" t="s">
        <v>47</v>
      </c>
      <c r="B116" s="96"/>
      <c r="C116" s="96"/>
      <c r="D116" s="96"/>
      <c r="E116" s="96"/>
      <c r="F116" s="96"/>
      <c r="G116" s="96"/>
      <c r="H116" s="33"/>
      <c r="I116" s="121">
        <v>19.8</v>
      </c>
      <c r="J116" s="121"/>
      <c r="K116" s="121"/>
      <c r="L116" s="121"/>
      <c r="M116" s="121"/>
      <c r="N116" s="121"/>
      <c r="O116" s="100">
        <f>+ROUND('[1]Шуш_2'!O159,4)</f>
        <v>0.0452</v>
      </c>
      <c r="P116" s="101"/>
      <c r="Q116" s="101"/>
      <c r="R116" s="101"/>
      <c r="S116" s="102"/>
      <c r="T116" s="103">
        <f>+T114</f>
        <v>5821.36</v>
      </c>
      <c r="U116" s="104"/>
      <c r="V116" s="104"/>
      <c r="W116" s="104"/>
      <c r="X116" s="104"/>
      <c r="Y116" s="175">
        <f>ROUND(I116*O116*T116,2)</f>
        <v>5209.88</v>
      </c>
      <c r="Z116" s="176">
        <f>ROUND(Y116*$AG$110,2)</f>
        <v>2604.94</v>
      </c>
      <c r="AA116" s="176">
        <f>+Y116+Z116</f>
        <v>7814.82</v>
      </c>
      <c r="AB116" s="177"/>
      <c r="AC116" s="177"/>
      <c r="AD116" s="177"/>
      <c r="AE116" s="178"/>
      <c r="AF116" s="109"/>
      <c r="AG116" s="110">
        <f>ROUND(O116*T116,2)+ROUND((ROUND(O116*T116,2)*$AG$110),2)</f>
        <v>394.7</v>
      </c>
      <c r="AH116"/>
      <c r="AI116" s="111"/>
      <c r="AJ116" s="112">
        <v>54.52</v>
      </c>
      <c r="AL116" s="114">
        <f>AG116/AJ116</f>
        <v>7.2395451210564925</v>
      </c>
    </row>
    <row r="117" spans="1:35" s="113" customFormat="1" ht="33" customHeight="1" hidden="1">
      <c r="A117" s="45"/>
      <c r="B117" s="115"/>
      <c r="C117" s="115"/>
      <c r="D117" s="115"/>
      <c r="E117" s="115"/>
      <c r="F117" s="115"/>
      <c r="G117" s="115"/>
      <c r="H117" s="46"/>
      <c r="I117" s="179" t="str">
        <f>CONCATENATE(I116," ",$I$112," х ",O116," ",$O$112," х ",T116," ",$T$112," = ",Y116," ",$Y$112,"                                         ",Y116," ",$Y$112,"+",Y116," ",$Y$112,"х коэф. ",$AG$110," = ",AA116,$AA$112)</f>
        <v>19,8 кв.м х 0,0452 Гкал/кв.м х 5821,36 руб./Гкал = 5209,88 руб.                                         5209,88 руб.+5209,88 руб.х коэф. 0,5 = 7814,82руб.</v>
      </c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1"/>
      <c r="AF117" s="119"/>
      <c r="AG117" s="120"/>
      <c r="AH117"/>
      <c r="AI117" s="111"/>
    </row>
    <row r="118" spans="1:38" s="113" customFormat="1" ht="19.5" customHeight="1" hidden="1">
      <c r="A118" s="95" t="s">
        <v>48</v>
      </c>
      <c r="B118" s="96"/>
      <c r="C118" s="96"/>
      <c r="D118" s="96"/>
      <c r="E118" s="96"/>
      <c r="F118" s="96"/>
      <c r="G118" s="96"/>
      <c r="H118" s="33"/>
      <c r="I118" s="121">
        <v>19.8</v>
      </c>
      <c r="J118" s="121"/>
      <c r="K118" s="121"/>
      <c r="L118" s="121"/>
      <c r="M118" s="121"/>
      <c r="N118" s="121"/>
      <c r="O118" s="100">
        <f>+ROUND('[1]Шуш_2'!O161,4)</f>
        <v>0.0451</v>
      </c>
      <c r="P118" s="101"/>
      <c r="Q118" s="101"/>
      <c r="R118" s="101"/>
      <c r="S118" s="102"/>
      <c r="T118" s="103">
        <f>+T114</f>
        <v>5821.36</v>
      </c>
      <c r="U118" s="104"/>
      <c r="V118" s="104"/>
      <c r="W118" s="104"/>
      <c r="X118" s="104"/>
      <c r="Y118" s="175">
        <f>ROUND(I118*O118*T118,2)</f>
        <v>5198.36</v>
      </c>
      <c r="Z118" s="176">
        <f>ROUND(Y118*$AG$110,2)</f>
        <v>2599.18</v>
      </c>
      <c r="AA118" s="176">
        <f>+Y118+Z118</f>
        <v>7797.539999999999</v>
      </c>
      <c r="AB118" s="177"/>
      <c r="AC118" s="177"/>
      <c r="AD118" s="177"/>
      <c r="AE118" s="178"/>
      <c r="AF118" s="109"/>
      <c r="AG118" s="110">
        <f>ROUND(O118*T118,2)+ROUND((ROUND(O118*T118,2)*$AG$110),2)</f>
        <v>393.81000000000006</v>
      </c>
      <c r="AH118"/>
      <c r="AI118" s="111"/>
      <c r="AJ118" s="112">
        <v>54.52</v>
      </c>
      <c r="AL118" s="114">
        <f>AG118/AJ118</f>
        <v>7.2232208363903165</v>
      </c>
    </row>
    <row r="119" spans="1:35" s="113" customFormat="1" ht="37.5" customHeight="1" hidden="1">
      <c r="A119" s="45"/>
      <c r="B119" s="115"/>
      <c r="C119" s="115"/>
      <c r="D119" s="115"/>
      <c r="E119" s="115"/>
      <c r="F119" s="115"/>
      <c r="G119" s="115"/>
      <c r="H119" s="46"/>
      <c r="I119" s="179" t="str">
        <f>CONCATENATE(I118," ",$I$112," х ",O118," ",$O$112," х ",T118," ",$T$112," = ",Y118," ",$Y$112,"                                         ",Y118," ",$Y$112,"+",Y118," ",$Y$112,"х коэф. ",$AG$110," = ",AA118,$AA$112)</f>
        <v>19,8 кв.м х 0,0451 Гкал/кв.м х 5821,36 руб./Гкал = 5198,36 руб.                                         5198,36 руб.+5198,36 руб.х коэф. 0,5 = 7797,54руб.</v>
      </c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1"/>
      <c r="AF119" s="119"/>
      <c r="AG119" s="120"/>
      <c r="AH119"/>
      <c r="AI119" s="111"/>
    </row>
    <row r="120" spans="1:38" s="113" customFormat="1" ht="19.5" customHeight="1" hidden="1">
      <c r="A120" s="95" t="s">
        <v>49</v>
      </c>
      <c r="B120" s="96"/>
      <c r="C120" s="96"/>
      <c r="D120" s="96"/>
      <c r="E120" s="96"/>
      <c r="F120" s="96"/>
      <c r="G120" s="96"/>
      <c r="H120" s="33"/>
      <c r="I120" s="121">
        <v>19.8</v>
      </c>
      <c r="J120" s="121"/>
      <c r="K120" s="121"/>
      <c r="L120" s="121"/>
      <c r="M120" s="121"/>
      <c r="N120" s="121"/>
      <c r="O120" s="100">
        <f>+ROUND('[1]Шуш_2'!O163,4)</f>
        <v>0.0444</v>
      </c>
      <c r="P120" s="101"/>
      <c r="Q120" s="101"/>
      <c r="R120" s="101"/>
      <c r="S120" s="102"/>
      <c r="T120" s="103">
        <f>+T114</f>
        <v>5821.36</v>
      </c>
      <c r="U120" s="104"/>
      <c r="V120" s="104"/>
      <c r="W120" s="104"/>
      <c r="X120" s="104"/>
      <c r="Y120" s="175">
        <f>ROUND(I120*O120*T120,2)</f>
        <v>5117.67</v>
      </c>
      <c r="Z120" s="176">
        <f>ROUND(Y120*$AG$110,2)</f>
        <v>2558.84</v>
      </c>
      <c r="AA120" s="176">
        <f>+Y120+Z120</f>
        <v>7676.51</v>
      </c>
      <c r="AB120" s="177"/>
      <c r="AC120" s="177"/>
      <c r="AD120" s="177"/>
      <c r="AE120" s="178"/>
      <c r="AF120" s="109"/>
      <c r="AG120" s="110">
        <f>ROUND(O120*T120,2)+ROUND((ROUND(O120*T120,2)*$AG$110),2)</f>
        <v>387.71000000000004</v>
      </c>
      <c r="AH120"/>
      <c r="AI120" s="111"/>
      <c r="AJ120" s="112">
        <v>54.52</v>
      </c>
      <c r="AL120" s="114">
        <f>AG120/AJ120</f>
        <v>7.111335289801908</v>
      </c>
    </row>
    <row r="121" spans="1:35" s="113" customFormat="1" ht="30.75" customHeight="1" hidden="1">
      <c r="A121" s="45"/>
      <c r="B121" s="115"/>
      <c r="C121" s="115"/>
      <c r="D121" s="115"/>
      <c r="E121" s="115"/>
      <c r="F121" s="115"/>
      <c r="G121" s="115"/>
      <c r="H121" s="46"/>
      <c r="I121" s="179" t="str">
        <f>CONCATENATE(I120," ",$I$112," х ",O120," ",$O$112," х ",T120," ",$T$112," = ",Y120," ",$Y$112,"                                         ",Y120," ",$Y$112,"+",Y120," ",$Y$112,"х коэф. ",$AG$110," = ",AA120,$AA$112)</f>
        <v>19,8 кв.м х 0,0444 Гкал/кв.м х 5821,36 руб./Гкал = 5117,67 руб.                                         5117,67 руб.+5117,67 руб.х коэф. 0,5 = 7676,51руб.</v>
      </c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1"/>
      <c r="AF121" s="119"/>
      <c r="AG121" s="120"/>
      <c r="AH121"/>
      <c r="AI121" s="111"/>
    </row>
    <row r="122" spans="1:38" s="113" customFormat="1" ht="23.25" customHeight="1" hidden="1">
      <c r="A122" s="95" t="s">
        <v>79</v>
      </c>
      <c r="B122" s="96"/>
      <c r="C122" s="96"/>
      <c r="D122" s="96"/>
      <c r="E122" s="96"/>
      <c r="F122" s="96"/>
      <c r="G122" s="96"/>
      <c r="H122" s="33"/>
      <c r="I122" s="121">
        <v>19.8</v>
      </c>
      <c r="J122" s="121"/>
      <c r="K122" s="121"/>
      <c r="L122" s="121"/>
      <c r="M122" s="121"/>
      <c r="N122" s="121"/>
      <c r="O122" s="100">
        <f>+ROUND('[1]Шуш_2'!O165,4)</f>
        <v>0.0284</v>
      </c>
      <c r="P122" s="101"/>
      <c r="Q122" s="101"/>
      <c r="R122" s="101"/>
      <c r="S122" s="102"/>
      <c r="T122" s="103">
        <f>+T114</f>
        <v>5821.36</v>
      </c>
      <c r="U122" s="104"/>
      <c r="V122" s="104"/>
      <c r="W122" s="104"/>
      <c r="X122" s="104"/>
      <c r="Y122" s="175">
        <f>ROUND(I122*O122*T122,2)</f>
        <v>3273.47</v>
      </c>
      <c r="Z122" s="176">
        <f>ROUND(Y122*$AG$110,2)</f>
        <v>1636.74</v>
      </c>
      <c r="AA122" s="177">
        <f>+Y122+Z122</f>
        <v>4910.21</v>
      </c>
      <c r="AB122" s="177"/>
      <c r="AC122" s="177"/>
      <c r="AD122" s="177"/>
      <c r="AE122" s="178"/>
      <c r="AF122" s="109"/>
      <c r="AG122" s="110">
        <f>O122*T122*(1+$AG$110)</f>
        <v>247.989936</v>
      </c>
      <c r="AH122"/>
      <c r="AI122" s="111"/>
      <c r="AJ122" s="112">
        <v>54.52</v>
      </c>
      <c r="AL122" s="114">
        <f>AG122/AJ122</f>
        <v>4.548604842259721</v>
      </c>
    </row>
    <row r="123" spans="1:35" s="113" customFormat="1" ht="20.25" customHeight="1" hidden="1">
      <c r="A123" s="45"/>
      <c r="B123" s="115"/>
      <c r="C123" s="115"/>
      <c r="D123" s="115"/>
      <c r="E123" s="115"/>
      <c r="F123" s="115"/>
      <c r="G123" s="115"/>
      <c r="H123" s="46"/>
      <c r="I123" s="124" t="str">
        <f>CONCATENATE(I122," ",I$112," х ",O122," ",O$112," х ",T122," ",T$112," = ",Z122," ",Z$112)</f>
        <v>19,8 кв.м х 0,0284 Гкал/кв.м х 5821,36 руб./Гкал = 1636,74 руб.</v>
      </c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19"/>
      <c r="AG123" s="120"/>
      <c r="AH123"/>
      <c r="AI123" s="111"/>
    </row>
    <row r="124" spans="1:38" s="113" customFormat="1" ht="23.25" customHeight="1" hidden="1">
      <c r="A124" s="95" t="s">
        <v>80</v>
      </c>
      <c r="B124" s="96"/>
      <c r="C124" s="96"/>
      <c r="D124" s="96"/>
      <c r="E124" s="96"/>
      <c r="F124" s="96"/>
      <c r="G124" s="96"/>
      <c r="H124" s="33"/>
      <c r="I124" s="121">
        <v>19.8</v>
      </c>
      <c r="J124" s="121"/>
      <c r="K124" s="121"/>
      <c r="L124" s="121"/>
      <c r="M124" s="121"/>
      <c r="N124" s="121"/>
      <c r="O124" s="100">
        <f>+ROUND('[1]Шуш_2'!O167,4)</f>
        <v>0.0287</v>
      </c>
      <c r="P124" s="101"/>
      <c r="Q124" s="101"/>
      <c r="R124" s="101"/>
      <c r="S124" s="102"/>
      <c r="T124" s="103">
        <f>+T114</f>
        <v>5821.36</v>
      </c>
      <c r="U124" s="104"/>
      <c r="V124" s="104"/>
      <c r="W124" s="104"/>
      <c r="X124" s="104"/>
      <c r="Y124" s="175">
        <f>ROUND(I124*O124*T124,2)</f>
        <v>3308.05</v>
      </c>
      <c r="Z124" s="176">
        <f>ROUND(Y124*$AG$110,2)</f>
        <v>1654.03</v>
      </c>
      <c r="AA124" s="177">
        <f>+Y124+Z124</f>
        <v>4962.08</v>
      </c>
      <c r="AB124" s="177"/>
      <c r="AC124" s="177"/>
      <c r="AD124" s="177"/>
      <c r="AE124" s="178"/>
      <c r="AF124" s="109"/>
      <c r="AG124" s="110">
        <f>O124*T124*(1+$AG$110)</f>
        <v>250.60954799999996</v>
      </c>
      <c r="AH124"/>
      <c r="AI124" s="111"/>
      <c r="AJ124" s="112">
        <v>54.52</v>
      </c>
      <c r="AL124" s="114">
        <f>AG124/AJ124</f>
        <v>4.5966534849596465</v>
      </c>
    </row>
    <row r="125" spans="1:35" s="113" customFormat="1" ht="20.25" customHeight="1" hidden="1">
      <c r="A125" s="45"/>
      <c r="B125" s="115"/>
      <c r="C125" s="115"/>
      <c r="D125" s="115"/>
      <c r="E125" s="115"/>
      <c r="F125" s="115"/>
      <c r="G125" s="115"/>
      <c r="H125" s="46"/>
      <c r="I125" s="124" t="str">
        <f>CONCATENATE(I124," ",I$112," х ",O124," ",O$112," х ",T124," ",T$112," = ",Z124," ",Z$112)</f>
        <v>19,8 кв.м х 0,0287 Гкал/кв.м х 5821,36 руб./Гкал = 1654,03 руб.</v>
      </c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19"/>
      <c r="AG125" s="120"/>
      <c r="AH125"/>
      <c r="AI125" s="111"/>
    </row>
    <row r="126" spans="1:38" s="113" customFormat="1" ht="23.25" customHeight="1" hidden="1">
      <c r="A126" s="95" t="s">
        <v>81</v>
      </c>
      <c r="B126" s="96"/>
      <c r="C126" s="96"/>
      <c r="D126" s="96"/>
      <c r="E126" s="96"/>
      <c r="F126" s="96"/>
      <c r="G126" s="96"/>
      <c r="H126" s="33"/>
      <c r="I126" s="121">
        <v>19.8</v>
      </c>
      <c r="J126" s="121"/>
      <c r="K126" s="121"/>
      <c r="L126" s="121"/>
      <c r="M126" s="121"/>
      <c r="N126" s="121"/>
      <c r="O126" s="100">
        <f>+ROUND('[1]Шуш_2'!O169,4)</f>
        <v>0.0243</v>
      </c>
      <c r="P126" s="101"/>
      <c r="Q126" s="101"/>
      <c r="R126" s="101"/>
      <c r="S126" s="102"/>
      <c r="T126" s="103">
        <f>+T118</f>
        <v>5821.36</v>
      </c>
      <c r="U126" s="104"/>
      <c r="V126" s="104"/>
      <c r="W126" s="104"/>
      <c r="X126" s="104"/>
      <c r="Y126" s="175">
        <f>ROUND(I126*O126*T126,2)</f>
        <v>2800.89</v>
      </c>
      <c r="Z126" s="176">
        <f>ROUND(Y126*$AG$110,2)</f>
        <v>1400.45</v>
      </c>
      <c r="AA126" s="177">
        <f>+Y126+Z126</f>
        <v>4201.34</v>
      </c>
      <c r="AB126" s="177"/>
      <c r="AC126" s="177"/>
      <c r="AD126" s="177"/>
      <c r="AE126" s="178"/>
      <c r="AF126" s="109"/>
      <c r="AG126" s="110">
        <f>O126*T126*(1+$AG$110)</f>
        <v>212.188572</v>
      </c>
      <c r="AH126"/>
      <c r="AI126" s="111"/>
      <c r="AJ126" s="112">
        <v>54.52</v>
      </c>
      <c r="AL126" s="114">
        <f>AG126/AJ126</f>
        <v>3.8919400586940567</v>
      </c>
    </row>
    <row r="127" spans="1:35" s="113" customFormat="1" ht="20.25" customHeight="1" hidden="1">
      <c r="A127" s="45"/>
      <c r="B127" s="115"/>
      <c r="C127" s="115"/>
      <c r="D127" s="115"/>
      <c r="E127" s="115"/>
      <c r="F127" s="115"/>
      <c r="G127" s="115"/>
      <c r="H127" s="46"/>
      <c r="I127" s="124" t="str">
        <f>CONCATENATE(I126," ",I$112," х ",O126," ",O$112," х ",T126," ",T$112," = ",Z126," ",Z$112)</f>
        <v>19,8 кв.м х 0,0243 Гкал/кв.м х 5821,36 руб./Гкал = 1400,45 руб.</v>
      </c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19"/>
      <c r="AG127" s="120"/>
      <c r="AH127"/>
      <c r="AI127" s="111"/>
    </row>
    <row r="128" spans="1:38" s="113" customFormat="1" ht="23.25" customHeight="1" hidden="1">
      <c r="A128" s="95" t="s">
        <v>82</v>
      </c>
      <c r="B128" s="96"/>
      <c r="C128" s="96"/>
      <c r="D128" s="96"/>
      <c r="E128" s="96"/>
      <c r="F128" s="96"/>
      <c r="G128" s="96"/>
      <c r="H128" s="33"/>
      <c r="I128" s="121">
        <v>19.8</v>
      </c>
      <c r="J128" s="121"/>
      <c r="K128" s="121"/>
      <c r="L128" s="121"/>
      <c r="M128" s="121"/>
      <c r="N128" s="121"/>
      <c r="O128" s="100">
        <f>+ROUND('[1]Шуш_2'!O171,4)</f>
        <v>0.0247</v>
      </c>
      <c r="P128" s="101"/>
      <c r="Q128" s="101"/>
      <c r="R128" s="101"/>
      <c r="S128" s="102"/>
      <c r="T128" s="103">
        <f>+T118</f>
        <v>5821.36</v>
      </c>
      <c r="U128" s="104"/>
      <c r="V128" s="104"/>
      <c r="W128" s="104"/>
      <c r="X128" s="104"/>
      <c r="Y128" s="175">
        <f>ROUND(I128*O128*T128,2)</f>
        <v>2846.99</v>
      </c>
      <c r="Z128" s="176">
        <f>ROUND(Y128*$AG$110,2)</f>
        <v>1423.5</v>
      </c>
      <c r="AA128" s="177">
        <f>+Y128+Z128</f>
        <v>4270.49</v>
      </c>
      <c r="AB128" s="177"/>
      <c r="AC128" s="177"/>
      <c r="AD128" s="177"/>
      <c r="AE128" s="178"/>
      <c r="AF128" s="109"/>
      <c r="AG128" s="110">
        <f>O128*T128*(1+$AG$110)</f>
        <v>215.68138799999997</v>
      </c>
      <c r="AH128"/>
      <c r="AI128" s="111"/>
      <c r="AJ128" s="112">
        <v>54.52</v>
      </c>
      <c r="AL128" s="114">
        <f>AG128/AJ128</f>
        <v>3.956004915627292</v>
      </c>
    </row>
    <row r="129" spans="1:35" s="113" customFormat="1" ht="20.25" customHeight="1" hidden="1">
      <c r="A129" s="45"/>
      <c r="B129" s="115"/>
      <c r="C129" s="115"/>
      <c r="D129" s="115"/>
      <c r="E129" s="115"/>
      <c r="F129" s="115"/>
      <c r="G129" s="115"/>
      <c r="H129" s="46"/>
      <c r="I129" s="124" t="str">
        <f>CONCATENATE(I128," ",I$112," х ",O128," ",O$112," х ",T128," ",T$112," = ",Z128," ",Z$112)</f>
        <v>19,8 кв.м х 0,0247 Гкал/кв.м х 5821,36 руб./Гкал = 1423,5 руб.</v>
      </c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19"/>
      <c r="AG129" s="120"/>
      <c r="AH129"/>
      <c r="AI129" s="111"/>
    </row>
    <row r="130" spans="1:38" s="113" customFormat="1" ht="23.25" customHeight="1" hidden="1">
      <c r="A130" s="95" t="s">
        <v>83</v>
      </c>
      <c r="B130" s="96"/>
      <c r="C130" s="96"/>
      <c r="D130" s="96"/>
      <c r="E130" s="96"/>
      <c r="F130" s="96"/>
      <c r="G130" s="96"/>
      <c r="H130" s="33"/>
      <c r="I130" s="121">
        <v>19.8</v>
      </c>
      <c r="J130" s="121"/>
      <c r="K130" s="121"/>
      <c r="L130" s="121"/>
      <c r="M130" s="121"/>
      <c r="N130" s="121"/>
      <c r="O130" s="100">
        <f>+ROUND('[1]Шуш_2'!O173,4)</f>
        <v>0.0192</v>
      </c>
      <c r="P130" s="101"/>
      <c r="Q130" s="101"/>
      <c r="R130" s="101"/>
      <c r="S130" s="102"/>
      <c r="T130" s="103">
        <f>+T114</f>
        <v>5821.36</v>
      </c>
      <c r="U130" s="104"/>
      <c r="V130" s="104"/>
      <c r="W130" s="104"/>
      <c r="X130" s="104"/>
      <c r="Y130" s="175">
        <f>ROUND(I130*O130*T130,2)</f>
        <v>2213.05</v>
      </c>
      <c r="Z130" s="176">
        <f>ROUND(Y130*$AG$110,2)</f>
        <v>1106.53</v>
      </c>
      <c r="AA130" s="177">
        <f>+Y130+Z130</f>
        <v>3319.58</v>
      </c>
      <c r="AB130" s="177"/>
      <c r="AC130" s="177"/>
      <c r="AD130" s="177"/>
      <c r="AE130" s="178"/>
      <c r="AF130" s="109"/>
      <c r="AG130" s="110">
        <f>O130*T130*(1+$AG$110)</f>
        <v>167.65516799999997</v>
      </c>
      <c r="AH130"/>
      <c r="AI130" s="111"/>
      <c r="AJ130" s="112">
        <v>54.52</v>
      </c>
      <c r="AL130" s="114">
        <f>AG130/AJ130</f>
        <v>3.0751131327953036</v>
      </c>
    </row>
    <row r="131" spans="1:35" s="113" customFormat="1" ht="27.75" customHeight="1" hidden="1">
      <c r="A131" s="45"/>
      <c r="B131" s="115"/>
      <c r="C131" s="115"/>
      <c r="D131" s="115"/>
      <c r="E131" s="115"/>
      <c r="F131" s="115"/>
      <c r="G131" s="115"/>
      <c r="H131" s="46"/>
      <c r="I131" s="124" t="str">
        <f>CONCATENATE(I130," ",I$112," х ",O130," ",O$112," х ",T130," ",T$112," = ",Z130," ",Z$112)</f>
        <v>19,8 кв.м х 0,0192 Гкал/кв.м х 5821,36 руб./Гкал = 1106,53 руб.</v>
      </c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19"/>
      <c r="AG131" s="120"/>
      <c r="AH131"/>
      <c r="AI131" s="111"/>
    </row>
    <row r="132" spans="1:38" s="113" customFormat="1" ht="23.25" customHeight="1" hidden="1">
      <c r="A132" s="95" t="s">
        <v>84</v>
      </c>
      <c r="B132" s="96"/>
      <c r="C132" s="96"/>
      <c r="D132" s="96"/>
      <c r="E132" s="96"/>
      <c r="F132" s="96"/>
      <c r="G132" s="96"/>
      <c r="H132" s="33"/>
      <c r="I132" s="121">
        <v>19.8</v>
      </c>
      <c r="J132" s="121"/>
      <c r="K132" s="121"/>
      <c r="L132" s="121"/>
      <c r="M132" s="121"/>
      <c r="N132" s="121"/>
      <c r="O132" s="100">
        <f>+ROUND('[1]Шуш_2'!O175,4)</f>
        <v>0.0176</v>
      </c>
      <c r="P132" s="101"/>
      <c r="Q132" s="101"/>
      <c r="R132" s="101"/>
      <c r="S132" s="102"/>
      <c r="T132" s="103">
        <f>+T114</f>
        <v>5821.36</v>
      </c>
      <c r="U132" s="104"/>
      <c r="V132" s="104"/>
      <c r="W132" s="104"/>
      <c r="X132" s="104"/>
      <c r="Y132" s="175">
        <f>ROUND(I132*O132*T132,2)</f>
        <v>2028.63</v>
      </c>
      <c r="Z132" s="176">
        <f>ROUND(Y132*$AG$110,2)</f>
        <v>1014.32</v>
      </c>
      <c r="AA132" s="177">
        <f>+Y132+Z132</f>
        <v>3042.9500000000003</v>
      </c>
      <c r="AB132" s="177"/>
      <c r="AC132" s="177"/>
      <c r="AD132" s="177"/>
      <c r="AE132" s="178"/>
      <c r="AF132" s="109"/>
      <c r="AG132" s="110">
        <f>O132*T132*(1+$AG$110)</f>
        <v>153.68390399999998</v>
      </c>
      <c r="AH132"/>
      <c r="AI132" s="111"/>
      <c r="AJ132" s="112">
        <v>54.52</v>
      </c>
      <c r="AL132" s="114">
        <f>AG132/AJ132</f>
        <v>2.818853705062362</v>
      </c>
    </row>
    <row r="133" spans="1:35" s="113" customFormat="1" ht="20.25" customHeight="1" hidden="1">
      <c r="A133" s="45"/>
      <c r="B133" s="115"/>
      <c r="C133" s="115"/>
      <c r="D133" s="115"/>
      <c r="E133" s="115"/>
      <c r="F133" s="115"/>
      <c r="G133" s="115"/>
      <c r="H133" s="46"/>
      <c r="I133" s="124" t="str">
        <f>CONCATENATE(I132," ",I$112," х ",O132," ",O$112," х ",T132," ",T$112," = ",Z132," ",Z$112)</f>
        <v>19,8 кв.м х 0,0176 Гкал/кв.м х 5821,36 руб./Гкал = 1014,32 руб.</v>
      </c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19"/>
      <c r="AG133" s="120"/>
      <c r="AH133"/>
      <c r="AI133" s="111"/>
    </row>
    <row r="134" spans="1:38" s="113" customFormat="1" ht="23.25" customHeight="1" hidden="1">
      <c r="A134" s="95" t="s">
        <v>85</v>
      </c>
      <c r="B134" s="96"/>
      <c r="C134" s="96"/>
      <c r="D134" s="96"/>
      <c r="E134" s="96"/>
      <c r="F134" s="96"/>
      <c r="G134" s="96"/>
      <c r="H134" s="33"/>
      <c r="I134" s="121">
        <v>19.8</v>
      </c>
      <c r="J134" s="121"/>
      <c r="K134" s="121"/>
      <c r="L134" s="121"/>
      <c r="M134" s="121"/>
      <c r="N134" s="121"/>
      <c r="O134" s="100">
        <f>+ROUND('[1]Шуш_2'!O177,4)</f>
        <v>0.0164</v>
      </c>
      <c r="P134" s="101"/>
      <c r="Q134" s="101"/>
      <c r="R134" s="101"/>
      <c r="S134" s="102"/>
      <c r="T134" s="103">
        <f>+T114</f>
        <v>5821.36</v>
      </c>
      <c r="U134" s="104"/>
      <c r="V134" s="104"/>
      <c r="W134" s="104"/>
      <c r="X134" s="104"/>
      <c r="Y134" s="175">
        <f>ROUND(I134*O134*T134,2)</f>
        <v>1890.31</v>
      </c>
      <c r="Z134" s="176">
        <f>ROUND(Y134*$AG$110,2)</f>
        <v>945.16</v>
      </c>
      <c r="AA134" s="177">
        <f>+Y134+Z134</f>
        <v>2835.47</v>
      </c>
      <c r="AB134" s="177"/>
      <c r="AC134" s="177"/>
      <c r="AD134" s="177"/>
      <c r="AE134" s="178"/>
      <c r="AF134" s="109"/>
      <c r="AG134" s="110">
        <f>O134*T134*(1+$AG$110)</f>
        <v>143.205456</v>
      </c>
      <c r="AH134"/>
      <c r="AI134" s="111"/>
      <c r="AJ134" s="112">
        <v>54.52</v>
      </c>
      <c r="AL134" s="114">
        <f>AG134/AJ134</f>
        <v>2.6266591342626557</v>
      </c>
    </row>
    <row r="135" spans="1:35" s="113" customFormat="1" ht="33" customHeight="1" hidden="1">
      <c r="A135" s="45"/>
      <c r="B135" s="115"/>
      <c r="C135" s="115"/>
      <c r="D135" s="115"/>
      <c r="E135" s="115"/>
      <c r="F135" s="115"/>
      <c r="G135" s="115"/>
      <c r="H135" s="46"/>
      <c r="I135" s="124" t="str">
        <f>CONCATENATE(I134," ",I$112," х ",O134," ",O$112," х ",T134," ",T$112," = ",Z134," ",Z$112)</f>
        <v>19,8 кв.м х 0,0164 Гкал/кв.м х 5821,36 руб./Гкал = 945,16 руб.</v>
      </c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19"/>
      <c r="AG135" s="120"/>
      <c r="AH135"/>
      <c r="AI135" s="111"/>
    </row>
    <row r="136" spans="1:38" s="113" customFormat="1" ht="23.25" customHeight="1" hidden="1">
      <c r="A136" s="95" t="s">
        <v>86</v>
      </c>
      <c r="B136" s="96"/>
      <c r="C136" s="96"/>
      <c r="D136" s="96"/>
      <c r="E136" s="96"/>
      <c r="F136" s="96"/>
      <c r="G136" s="96"/>
      <c r="H136" s="33"/>
      <c r="I136" s="121">
        <v>19.8</v>
      </c>
      <c r="J136" s="121"/>
      <c r="K136" s="121"/>
      <c r="L136" s="121"/>
      <c r="M136" s="121"/>
      <c r="N136" s="121"/>
      <c r="O136" s="100">
        <f>+ROUND('[1]Шуш_2'!O179,4)</f>
        <v>0.0179</v>
      </c>
      <c r="P136" s="101"/>
      <c r="Q136" s="101"/>
      <c r="R136" s="101"/>
      <c r="S136" s="102"/>
      <c r="T136" s="103">
        <f>+T114</f>
        <v>5821.36</v>
      </c>
      <c r="U136" s="104"/>
      <c r="V136" s="104"/>
      <c r="W136" s="104"/>
      <c r="X136" s="104"/>
      <c r="Y136" s="175">
        <f>ROUND(I136*O136*T136,2)</f>
        <v>2063.21</v>
      </c>
      <c r="Z136" s="176">
        <f>ROUND(Y136*$AG$110,2)</f>
        <v>1031.61</v>
      </c>
      <c r="AA136" s="177">
        <f>+Y136+Z136</f>
        <v>3094.8199999999997</v>
      </c>
      <c r="AB136" s="177"/>
      <c r="AC136" s="177"/>
      <c r="AD136" s="177"/>
      <c r="AE136" s="178"/>
      <c r="AF136" s="109"/>
      <c r="AG136" s="110">
        <f>O136*T136*(1+$AG$110)</f>
        <v>156.303516</v>
      </c>
      <c r="AH136"/>
      <c r="AI136" s="111"/>
      <c r="AJ136" s="112">
        <v>54.52</v>
      </c>
      <c r="AL136" s="114">
        <f>AG136/AJ136</f>
        <v>2.866902347762289</v>
      </c>
    </row>
    <row r="137" spans="1:35" s="113" customFormat="1" ht="20.25" customHeight="1" hidden="1">
      <c r="A137" s="45"/>
      <c r="B137" s="115"/>
      <c r="C137" s="115"/>
      <c r="D137" s="115"/>
      <c r="E137" s="115"/>
      <c r="F137" s="115"/>
      <c r="G137" s="115"/>
      <c r="H137" s="46"/>
      <c r="I137" s="124" t="str">
        <f>CONCATENATE(I136," ",I$112," х ",O136," ",O$112," х ",T136," ",T$112," = ",Z136," ",Z$112)</f>
        <v>19,8 кв.м х 0,0179 Гкал/кв.м х 5821,36 руб./Гкал = 1031,61 руб.</v>
      </c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19"/>
      <c r="AG137" s="120"/>
      <c r="AH137"/>
      <c r="AI137" s="111"/>
    </row>
    <row r="138" spans="1:38" s="113" customFormat="1" ht="23.25" customHeight="1" hidden="1">
      <c r="A138" s="95" t="s">
        <v>87</v>
      </c>
      <c r="B138" s="96"/>
      <c r="C138" s="96"/>
      <c r="D138" s="96"/>
      <c r="E138" s="96"/>
      <c r="F138" s="96"/>
      <c r="G138" s="96"/>
      <c r="H138" s="33"/>
      <c r="I138" s="121">
        <v>19.8</v>
      </c>
      <c r="J138" s="121"/>
      <c r="K138" s="121"/>
      <c r="L138" s="121"/>
      <c r="M138" s="121"/>
      <c r="N138" s="121"/>
      <c r="O138" s="100">
        <f>+ROUND('[1]Шуш_2'!O181,4)</f>
        <v>0.0154</v>
      </c>
      <c r="P138" s="101"/>
      <c r="Q138" s="101"/>
      <c r="R138" s="101"/>
      <c r="S138" s="102"/>
      <c r="T138" s="103">
        <f>+T114</f>
        <v>5821.36</v>
      </c>
      <c r="U138" s="104"/>
      <c r="V138" s="104"/>
      <c r="W138" s="104"/>
      <c r="X138" s="104"/>
      <c r="Y138" s="175">
        <f>ROUND(I138*O138*T138,2)</f>
        <v>1775.05</v>
      </c>
      <c r="Z138" s="176">
        <f>ROUND(Y138*$AG$110,2)</f>
        <v>887.53</v>
      </c>
      <c r="AA138" s="177">
        <f>+Y138+Z138</f>
        <v>2662.58</v>
      </c>
      <c r="AB138" s="177"/>
      <c r="AC138" s="177"/>
      <c r="AD138" s="177"/>
      <c r="AE138" s="178"/>
      <c r="AF138" s="109"/>
      <c r="AG138" s="110">
        <f>O138*T138*(1+$AG$110)</f>
        <v>134.473416</v>
      </c>
      <c r="AH138"/>
      <c r="AI138" s="111"/>
      <c r="AJ138" s="112">
        <v>54.52</v>
      </c>
      <c r="AL138" s="114">
        <f>AG138/AJ138</f>
        <v>2.4664969919295667</v>
      </c>
    </row>
    <row r="139" spans="1:35" s="113" customFormat="1" ht="20.25" customHeight="1" hidden="1">
      <c r="A139" s="45"/>
      <c r="B139" s="115"/>
      <c r="C139" s="115"/>
      <c r="D139" s="115"/>
      <c r="E139" s="115"/>
      <c r="F139" s="115"/>
      <c r="G139" s="115"/>
      <c r="H139" s="46"/>
      <c r="I139" s="124" t="str">
        <f>CONCATENATE(I138," ",I$112," х ",O138," ",O$112," х ",T138," ",T$112," = ",Z138," ",Z$112)</f>
        <v>19,8 кв.м х 0,0154 Гкал/кв.м х 5821,36 руб./Гкал = 887,53 руб.</v>
      </c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19"/>
      <c r="AG139" s="120"/>
      <c r="AH139"/>
      <c r="AI139" s="111"/>
    </row>
    <row r="140" spans="1:36" ht="12.75" hidden="1">
      <c r="A140" s="95" t="s">
        <v>88</v>
      </c>
      <c r="B140" s="96"/>
      <c r="C140" s="96"/>
      <c r="D140" s="96"/>
      <c r="E140" s="96"/>
      <c r="F140" s="96"/>
      <c r="G140" s="96"/>
      <c r="H140" s="33"/>
      <c r="I140" s="121">
        <v>19.8</v>
      </c>
      <c r="J140" s="121"/>
      <c r="K140" s="121"/>
      <c r="L140" s="121"/>
      <c r="M140" s="121"/>
      <c r="N140" s="121"/>
      <c r="O140" s="100">
        <f>+ROUND('[1]Шуш_2'!O183*$AG$110,4)</f>
        <v>0.007</v>
      </c>
      <c r="P140" s="101"/>
      <c r="Q140" s="101"/>
      <c r="R140" s="101"/>
      <c r="S140" s="102"/>
      <c r="T140" s="122">
        <f>+T114</f>
        <v>5821.36</v>
      </c>
      <c r="U140" s="122"/>
      <c r="V140" s="122"/>
      <c r="W140" s="122"/>
      <c r="X140" s="122"/>
      <c r="Y140" s="122"/>
      <c r="Z140" s="123">
        <f>I140*O140*T140</f>
        <v>806.8404959999999</v>
      </c>
      <c r="AA140" s="123"/>
      <c r="AB140" s="123"/>
      <c r="AC140" s="123"/>
      <c r="AD140" s="123"/>
      <c r="AE140" s="123"/>
      <c r="AF140" s="109"/>
      <c r="AG140" s="110">
        <f>O140*T140</f>
        <v>40.74952</v>
      </c>
      <c r="AJ140" s="7"/>
    </row>
    <row r="141" spans="1:36" s="126" customFormat="1" ht="18" hidden="1">
      <c r="A141" s="45"/>
      <c r="B141" s="115"/>
      <c r="C141" s="115"/>
      <c r="D141" s="115"/>
      <c r="E141" s="115"/>
      <c r="F141" s="115"/>
      <c r="G141" s="115"/>
      <c r="H141" s="46"/>
      <c r="I141" s="124" t="str">
        <f>CONCATENATE(I140," ",I$112," х ",O140," ",O$112," х ",T140," ",T$112," = ",Z140," ",Z$112)</f>
        <v>19,8 кв.м х 0,007 Гкал/кв.м х 5821,36 руб./Гкал = 806,840496 руб.</v>
      </c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19"/>
      <c r="AG141" s="120"/>
      <c r="AJ141" s="128"/>
    </row>
    <row r="142" ht="12.75" hidden="1">
      <c r="AJ142" s="7"/>
    </row>
    <row r="143" spans="1:36" ht="18">
      <c r="A143" s="125" t="s">
        <v>50</v>
      </c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7"/>
      <c r="AF143" s="127"/>
      <c r="AG143" s="128"/>
      <c r="AJ143" s="7"/>
    </row>
    <row r="144" spans="34:36" ht="12" customHeight="1">
      <c r="AH144" s="133"/>
      <c r="AI144" s="134"/>
      <c r="AJ144" s="7"/>
    </row>
    <row r="145" spans="1:36" ht="12.75" hidden="1">
      <c r="A145" s="129" t="s">
        <v>51</v>
      </c>
      <c r="AJ145" s="7"/>
    </row>
    <row r="146" spans="1:35" ht="25.5" customHeight="1" hidden="1">
      <c r="A146" s="130">
        <v>1</v>
      </c>
      <c r="B146" s="131" t="str">
        <f>CONCATENATE("Тариф на тепловую энергию в размере ",$K$17," руб./Гкал (с НДС) утвержден Приказом Региональной энергетической комиссии Красноярского края ",AH146," № ",AI146)</f>
        <v>Тариф на тепловую энергию в размере 5821,36 руб./Гкал (с НДС) утвержден Приказом Региональной энергетической комиссии Красноярского края от 15.12.2016 г. № 618-п</v>
      </c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2"/>
      <c r="AH146" s="133" t="s">
        <v>53</v>
      </c>
      <c r="AI146" s="134" t="s">
        <v>54</v>
      </c>
    </row>
    <row r="147" spans="1:39" ht="37.5" customHeight="1" hidden="1">
      <c r="A147" s="130">
        <v>2</v>
      </c>
      <c r="B147" s="135" t="s">
        <v>57</v>
      </c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2"/>
      <c r="AL147" s="137"/>
      <c r="AM147" s="138"/>
    </row>
    <row r="148" spans="1:31" ht="31.5" customHeight="1" hidden="1">
      <c r="A148" s="130">
        <v>3</v>
      </c>
      <c r="B148" s="166" t="s">
        <v>89</v>
      </c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</row>
    <row r="149" spans="1:36" ht="12.75">
      <c r="A149" s="139" t="s">
        <v>60</v>
      </c>
      <c r="AJ149" s="7"/>
    </row>
    <row r="150" spans="1:36" ht="12.75">
      <c r="A150" s="140" t="s">
        <v>61</v>
      </c>
      <c r="Y150" s="182"/>
      <c r="Z150" s="182"/>
      <c r="AA150" s="182"/>
      <c r="AB150" s="182"/>
      <c r="AJ150" s="7"/>
    </row>
  </sheetData>
  <sheetProtection/>
  <mergeCells count="535">
    <mergeCell ref="B146:AE146"/>
    <mergeCell ref="B147:AE147"/>
    <mergeCell ref="B148:AE148"/>
    <mergeCell ref="Y150:AB150"/>
    <mergeCell ref="A140:H141"/>
    <mergeCell ref="I140:N140"/>
    <mergeCell ref="O140:S140"/>
    <mergeCell ref="T140:Y140"/>
    <mergeCell ref="Z140:AE140"/>
    <mergeCell ref="I141:AE141"/>
    <mergeCell ref="A136:H137"/>
    <mergeCell ref="I136:N136"/>
    <mergeCell ref="O136:S136"/>
    <mergeCell ref="T136:X136"/>
    <mergeCell ref="I137:AE137"/>
    <mergeCell ref="A138:H139"/>
    <mergeCell ref="I138:N138"/>
    <mergeCell ref="O138:S138"/>
    <mergeCell ref="T138:X138"/>
    <mergeCell ref="I139:AE139"/>
    <mergeCell ref="A132:H133"/>
    <mergeCell ref="I132:N132"/>
    <mergeCell ref="O132:S132"/>
    <mergeCell ref="T132:X132"/>
    <mergeCell ref="I133:AE133"/>
    <mergeCell ref="A134:H135"/>
    <mergeCell ref="I134:N134"/>
    <mergeCell ref="O134:S134"/>
    <mergeCell ref="T134:X134"/>
    <mergeCell ref="I135:AE135"/>
    <mergeCell ref="A128:H129"/>
    <mergeCell ref="I128:N128"/>
    <mergeCell ref="O128:S128"/>
    <mergeCell ref="T128:X128"/>
    <mergeCell ref="I129:AE129"/>
    <mergeCell ref="A130:H131"/>
    <mergeCell ref="I130:N130"/>
    <mergeCell ref="O130:S130"/>
    <mergeCell ref="T130:X130"/>
    <mergeCell ref="I131:AE131"/>
    <mergeCell ref="A124:H125"/>
    <mergeCell ref="I124:N124"/>
    <mergeCell ref="O124:S124"/>
    <mergeCell ref="T124:X124"/>
    <mergeCell ref="I125:AE125"/>
    <mergeCell ref="A126:H127"/>
    <mergeCell ref="I126:N126"/>
    <mergeCell ref="O126:S126"/>
    <mergeCell ref="T126:X126"/>
    <mergeCell ref="I127:AE127"/>
    <mergeCell ref="A120:H121"/>
    <mergeCell ref="I120:N120"/>
    <mergeCell ref="O120:S120"/>
    <mergeCell ref="T120:X120"/>
    <mergeCell ref="I121:AE121"/>
    <mergeCell ref="A122:H123"/>
    <mergeCell ref="I122:N122"/>
    <mergeCell ref="O122:S122"/>
    <mergeCell ref="T122:X122"/>
    <mergeCell ref="I123:AE123"/>
    <mergeCell ref="A116:H117"/>
    <mergeCell ref="I116:N116"/>
    <mergeCell ref="O116:S116"/>
    <mergeCell ref="T116:X116"/>
    <mergeCell ref="I117:AE117"/>
    <mergeCell ref="A118:H119"/>
    <mergeCell ref="I118:N118"/>
    <mergeCell ref="O118:S118"/>
    <mergeCell ref="T118:X118"/>
    <mergeCell ref="I119:AE119"/>
    <mergeCell ref="A113:H113"/>
    <mergeCell ref="I113:N113"/>
    <mergeCell ref="O113:S113"/>
    <mergeCell ref="T113:X113"/>
    <mergeCell ref="A114:H115"/>
    <mergeCell ref="I114:N114"/>
    <mergeCell ref="O114:S114"/>
    <mergeCell ref="T114:X114"/>
    <mergeCell ref="I115:AE115"/>
    <mergeCell ref="A111:H112"/>
    <mergeCell ref="I111:N111"/>
    <mergeCell ref="O111:S111"/>
    <mergeCell ref="T111:X111"/>
    <mergeCell ref="I112:N112"/>
    <mergeCell ref="O112:S112"/>
    <mergeCell ref="T112:X112"/>
    <mergeCell ref="B104:AE104"/>
    <mergeCell ref="B105:AE105"/>
    <mergeCell ref="B106:AE106"/>
    <mergeCell ref="B107:AE107"/>
    <mergeCell ref="A109:AE109"/>
    <mergeCell ref="A110:AE110"/>
    <mergeCell ref="AG100:AG101"/>
    <mergeCell ref="AJ100:AJ101"/>
    <mergeCell ref="AL100:AL101"/>
    <mergeCell ref="I101:J101"/>
    <mergeCell ref="K101:N101"/>
    <mergeCell ref="O101:S101"/>
    <mergeCell ref="T101:X101"/>
    <mergeCell ref="A100:B101"/>
    <mergeCell ref="C100:G101"/>
    <mergeCell ref="I100:J100"/>
    <mergeCell ref="K100:N100"/>
    <mergeCell ref="O100:S100"/>
    <mergeCell ref="T100:X100"/>
    <mergeCell ref="AG98:AG99"/>
    <mergeCell ref="AJ98:AJ99"/>
    <mergeCell ref="AL98:AL99"/>
    <mergeCell ref="I99:J99"/>
    <mergeCell ref="K99:N99"/>
    <mergeCell ref="O99:S99"/>
    <mergeCell ref="T99:X99"/>
    <mergeCell ref="A98:B99"/>
    <mergeCell ref="C98:G99"/>
    <mergeCell ref="I98:J98"/>
    <mergeCell ref="K98:N98"/>
    <mergeCell ref="O98:S98"/>
    <mergeCell ref="T98:X98"/>
    <mergeCell ref="A97:B97"/>
    <mergeCell ref="C97:H97"/>
    <mergeCell ref="I97:J97"/>
    <mergeCell ref="K97:N97"/>
    <mergeCell ref="O97:S97"/>
    <mergeCell ref="T97:X97"/>
    <mergeCell ref="A95:AE95"/>
    <mergeCell ref="AF95:AG95"/>
    <mergeCell ref="A96:B96"/>
    <mergeCell ref="C96:H96"/>
    <mergeCell ref="I96:J96"/>
    <mergeCell ref="K96:N96"/>
    <mergeCell ref="O96:S96"/>
    <mergeCell ref="T96:X96"/>
    <mergeCell ref="AG92:AG93"/>
    <mergeCell ref="AJ92:AJ93"/>
    <mergeCell ref="AL92:AL93"/>
    <mergeCell ref="I93:J93"/>
    <mergeCell ref="K93:N93"/>
    <mergeCell ref="O93:S93"/>
    <mergeCell ref="T93:X93"/>
    <mergeCell ref="A92:B93"/>
    <mergeCell ref="C92:G93"/>
    <mergeCell ref="I92:J92"/>
    <mergeCell ref="K92:N92"/>
    <mergeCell ref="O92:S92"/>
    <mergeCell ref="T92:X92"/>
    <mergeCell ref="AG90:AG91"/>
    <mergeCell ref="AJ90:AJ91"/>
    <mergeCell ref="AL90:AL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7:AE87"/>
    <mergeCell ref="AF87:AG87"/>
    <mergeCell ref="A88:B88"/>
    <mergeCell ref="C88:H88"/>
    <mergeCell ref="I88:J88"/>
    <mergeCell ref="K88:N88"/>
    <mergeCell ref="O88:S88"/>
    <mergeCell ref="T88:X88"/>
    <mergeCell ref="AG84:AG85"/>
    <mergeCell ref="AJ84:AJ85"/>
    <mergeCell ref="AL84:AL85"/>
    <mergeCell ref="I85:J85"/>
    <mergeCell ref="K85:N85"/>
    <mergeCell ref="O85:S85"/>
    <mergeCell ref="T85:X85"/>
    <mergeCell ref="A84:B85"/>
    <mergeCell ref="C84:G85"/>
    <mergeCell ref="I84:J84"/>
    <mergeCell ref="K84:N84"/>
    <mergeCell ref="O84:S84"/>
    <mergeCell ref="T84:X84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81:B81"/>
    <mergeCell ref="C81:H81"/>
    <mergeCell ref="I81:J81"/>
    <mergeCell ref="K81:N81"/>
    <mergeCell ref="O81:S81"/>
    <mergeCell ref="T81:X81"/>
    <mergeCell ref="A79:AE79"/>
    <mergeCell ref="AF79:AG79"/>
    <mergeCell ref="A80:B80"/>
    <mergeCell ref="C80:H80"/>
    <mergeCell ref="I80:J80"/>
    <mergeCell ref="K80:N80"/>
    <mergeCell ref="O80:S80"/>
    <mergeCell ref="T80:X80"/>
    <mergeCell ref="AG76:AG77"/>
    <mergeCell ref="AJ76:AJ77"/>
    <mergeCell ref="AL76:AL77"/>
    <mergeCell ref="I77:J77"/>
    <mergeCell ref="K77:N77"/>
    <mergeCell ref="O77:S77"/>
    <mergeCell ref="T77:X77"/>
    <mergeCell ref="A76:B77"/>
    <mergeCell ref="C76:G77"/>
    <mergeCell ref="I76:J76"/>
    <mergeCell ref="K76:N76"/>
    <mergeCell ref="O76:S76"/>
    <mergeCell ref="T76:X76"/>
    <mergeCell ref="AG74:AG75"/>
    <mergeCell ref="AJ74:AJ75"/>
    <mergeCell ref="AL74:AL75"/>
    <mergeCell ref="I75:J75"/>
    <mergeCell ref="K75:N75"/>
    <mergeCell ref="O75:S75"/>
    <mergeCell ref="T75:X75"/>
    <mergeCell ref="A74:B75"/>
    <mergeCell ref="C74:G75"/>
    <mergeCell ref="I74:J74"/>
    <mergeCell ref="K74:N74"/>
    <mergeCell ref="O74:S74"/>
    <mergeCell ref="T74:X74"/>
    <mergeCell ref="A73:B73"/>
    <mergeCell ref="C73:H73"/>
    <mergeCell ref="I73:J73"/>
    <mergeCell ref="K73:N73"/>
    <mergeCell ref="O73:S73"/>
    <mergeCell ref="T73:X73"/>
    <mergeCell ref="A71:AE71"/>
    <mergeCell ref="AF71:AG71"/>
    <mergeCell ref="A72:B72"/>
    <mergeCell ref="C72:H72"/>
    <mergeCell ref="I72:J72"/>
    <mergeCell ref="K72:N72"/>
    <mergeCell ref="O72:S72"/>
    <mergeCell ref="T72:X72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G66:AG67"/>
    <mergeCell ref="AJ66:AJ67"/>
    <mergeCell ref="AL66:AL67"/>
    <mergeCell ref="I67:J67"/>
    <mergeCell ref="K67:N67"/>
    <mergeCell ref="O67:S67"/>
    <mergeCell ref="T67:X67"/>
    <mergeCell ref="A66:B67"/>
    <mergeCell ref="C66:G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G60:AG61"/>
    <mergeCell ref="AJ60:AJ61"/>
    <mergeCell ref="AL60:AL61"/>
    <mergeCell ref="I61:J61"/>
    <mergeCell ref="K61:N61"/>
    <mergeCell ref="O61:S61"/>
    <mergeCell ref="T61:X61"/>
    <mergeCell ref="A60:B61"/>
    <mergeCell ref="C60:G61"/>
    <mergeCell ref="I60:J60"/>
    <mergeCell ref="K60:N60"/>
    <mergeCell ref="O60:S60"/>
    <mergeCell ref="T60:X60"/>
    <mergeCell ref="AG58:AG59"/>
    <mergeCell ref="AJ58:AJ59"/>
    <mergeCell ref="AL58:AL59"/>
    <mergeCell ref="I59:J59"/>
    <mergeCell ref="K59:N59"/>
    <mergeCell ref="O59:S59"/>
    <mergeCell ref="T59:X59"/>
    <mergeCell ref="A58:B59"/>
    <mergeCell ref="C58:G59"/>
    <mergeCell ref="I58:J58"/>
    <mergeCell ref="K58:N58"/>
    <mergeCell ref="O58:S58"/>
    <mergeCell ref="T58:X58"/>
    <mergeCell ref="A57:B57"/>
    <mergeCell ref="C57:H57"/>
    <mergeCell ref="I57:J57"/>
    <mergeCell ref="K57:N57"/>
    <mergeCell ref="O57:S57"/>
    <mergeCell ref="T57:X57"/>
    <mergeCell ref="A55:AE55"/>
    <mergeCell ref="AF55:AG55"/>
    <mergeCell ref="A56:B56"/>
    <mergeCell ref="C56:H56"/>
    <mergeCell ref="I56:J56"/>
    <mergeCell ref="K56:N56"/>
    <mergeCell ref="O56:S56"/>
    <mergeCell ref="T56:X56"/>
    <mergeCell ref="AG52:AG53"/>
    <mergeCell ref="AJ52:AJ53"/>
    <mergeCell ref="AL52:AL53"/>
    <mergeCell ref="I53:J53"/>
    <mergeCell ref="K53:N53"/>
    <mergeCell ref="O53:S53"/>
    <mergeCell ref="T53:X53"/>
    <mergeCell ref="A52:B53"/>
    <mergeCell ref="C52:G53"/>
    <mergeCell ref="I52:J52"/>
    <mergeCell ref="K52:N52"/>
    <mergeCell ref="O52:S52"/>
    <mergeCell ref="T52:X52"/>
    <mergeCell ref="AG50:AG51"/>
    <mergeCell ref="AJ50:AJ51"/>
    <mergeCell ref="AL50:AL51"/>
    <mergeCell ref="I51:J51"/>
    <mergeCell ref="K51:N51"/>
    <mergeCell ref="O51:S51"/>
    <mergeCell ref="T51:X51"/>
    <mergeCell ref="A50:B51"/>
    <mergeCell ref="C50:G51"/>
    <mergeCell ref="I50:J50"/>
    <mergeCell ref="K50:N50"/>
    <mergeCell ref="O50:S50"/>
    <mergeCell ref="T50:X50"/>
    <mergeCell ref="A49:B49"/>
    <mergeCell ref="C49:H49"/>
    <mergeCell ref="I49:J49"/>
    <mergeCell ref="K49:N49"/>
    <mergeCell ref="O49:S49"/>
    <mergeCell ref="T49:X49"/>
    <mergeCell ref="A47:AE47"/>
    <mergeCell ref="AF47:AG47"/>
    <mergeCell ref="A48:B48"/>
    <mergeCell ref="C48:H48"/>
    <mergeCell ref="I48:J48"/>
    <mergeCell ref="K48:N48"/>
    <mergeCell ref="O48:S48"/>
    <mergeCell ref="T48:X48"/>
    <mergeCell ref="AG44:AG45"/>
    <mergeCell ref="AJ44:AJ45"/>
    <mergeCell ref="AL44:AL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G42:AG43"/>
    <mergeCell ref="AJ42:AJ43"/>
    <mergeCell ref="AL42:AL43"/>
    <mergeCell ref="I43:J43"/>
    <mergeCell ref="K43:N43"/>
    <mergeCell ref="O43:S43"/>
    <mergeCell ref="T43:X43"/>
    <mergeCell ref="A42:B43"/>
    <mergeCell ref="C42:G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G36:AG37"/>
    <mergeCell ref="AJ36:AJ37"/>
    <mergeCell ref="AL36:AL37"/>
    <mergeCell ref="I37:J37"/>
    <mergeCell ref="K37:N37"/>
    <mergeCell ref="O37:S37"/>
    <mergeCell ref="T37:X37"/>
    <mergeCell ref="A36:B37"/>
    <mergeCell ref="C36:G37"/>
    <mergeCell ref="I36:J36"/>
    <mergeCell ref="K36:N36"/>
    <mergeCell ref="O36:S36"/>
    <mergeCell ref="T36:X36"/>
    <mergeCell ref="AG34:AG35"/>
    <mergeCell ref="AJ34:AJ35"/>
    <mergeCell ref="AL34:AL35"/>
    <mergeCell ref="I35:J35"/>
    <mergeCell ref="K35:N35"/>
    <mergeCell ref="O35:S35"/>
    <mergeCell ref="T35:X35"/>
    <mergeCell ref="A34:B35"/>
    <mergeCell ref="C34:G35"/>
    <mergeCell ref="I34:J34"/>
    <mergeCell ref="K34:N34"/>
    <mergeCell ref="O34:S34"/>
    <mergeCell ref="T34:X34"/>
    <mergeCell ref="A33:B33"/>
    <mergeCell ref="C33:H33"/>
    <mergeCell ref="I33:J33"/>
    <mergeCell ref="K33:N33"/>
    <mergeCell ref="O33:S33"/>
    <mergeCell ref="T33:X33"/>
    <mergeCell ref="A31:AE31"/>
    <mergeCell ref="A32:B32"/>
    <mergeCell ref="C32:H32"/>
    <mergeCell ref="I32:J32"/>
    <mergeCell ref="K32:N32"/>
    <mergeCell ref="O32:S32"/>
    <mergeCell ref="T32:X32"/>
    <mergeCell ref="AG28:AG29"/>
    <mergeCell ref="AJ28:AJ29"/>
    <mergeCell ref="AL28:AL29"/>
    <mergeCell ref="I29:J29"/>
    <mergeCell ref="K29:N29"/>
    <mergeCell ref="O29:S29"/>
    <mergeCell ref="T29:X29"/>
    <mergeCell ref="A28:B29"/>
    <mergeCell ref="C28:G29"/>
    <mergeCell ref="I28:J28"/>
    <mergeCell ref="K28:N28"/>
    <mergeCell ref="O28:S28"/>
    <mergeCell ref="T28:X28"/>
    <mergeCell ref="AG26:AG27"/>
    <mergeCell ref="AJ26:AJ27"/>
    <mergeCell ref="AL26:AL27"/>
    <mergeCell ref="I27:J27"/>
    <mergeCell ref="K27:N27"/>
    <mergeCell ref="O27:S27"/>
    <mergeCell ref="T27:X27"/>
    <mergeCell ref="A26:B27"/>
    <mergeCell ref="C26:G27"/>
    <mergeCell ref="I26:J26"/>
    <mergeCell ref="K26:N26"/>
    <mergeCell ref="O26:S26"/>
    <mergeCell ref="T26:X26"/>
    <mergeCell ref="A25:B25"/>
    <mergeCell ref="C25:H25"/>
    <mergeCell ref="I25:J25"/>
    <mergeCell ref="K25:N25"/>
    <mergeCell ref="O25:S25"/>
    <mergeCell ref="T25:X25"/>
    <mergeCell ref="A21:AE21"/>
    <mergeCell ref="A22:AE22"/>
    <mergeCell ref="A23:AE23"/>
    <mergeCell ref="A24:B24"/>
    <mergeCell ref="C24:H24"/>
    <mergeCell ref="I24:J24"/>
    <mergeCell ref="K24:N24"/>
    <mergeCell ref="O24:S24"/>
    <mergeCell ref="T24:X24"/>
    <mergeCell ref="AG18:AG19"/>
    <mergeCell ref="AL18:AL19"/>
    <mergeCell ref="I19:J19"/>
    <mergeCell ref="K19:N19"/>
    <mergeCell ref="O19:S19"/>
    <mergeCell ref="T19:X19"/>
    <mergeCell ref="A18:B19"/>
    <mergeCell ref="C18:G19"/>
    <mergeCell ref="I18:J18"/>
    <mergeCell ref="K18:N18"/>
    <mergeCell ref="O18:S18"/>
    <mergeCell ref="T18:X18"/>
    <mergeCell ref="AG16:AG17"/>
    <mergeCell ref="AL16:AL17"/>
    <mergeCell ref="I17:J17"/>
    <mergeCell ref="K17:N17"/>
    <mergeCell ref="O17:S17"/>
    <mergeCell ref="T17:X17"/>
    <mergeCell ref="A16:B17"/>
    <mergeCell ref="C16:G17"/>
    <mergeCell ref="I16:J16"/>
    <mergeCell ref="K16:N16"/>
    <mergeCell ref="O16:S16"/>
    <mergeCell ref="T16:X16"/>
    <mergeCell ref="A15:B15"/>
    <mergeCell ref="C15:H15"/>
    <mergeCell ref="I15:J15"/>
    <mergeCell ref="K15:N15"/>
    <mergeCell ref="O15:S15"/>
    <mergeCell ref="T15:X15"/>
    <mergeCell ref="A12:X12"/>
    <mergeCell ref="A14:B14"/>
    <mergeCell ref="C14:H14"/>
    <mergeCell ref="I14:J14"/>
    <mergeCell ref="K14:N14"/>
    <mergeCell ref="O14:S14"/>
    <mergeCell ref="T14:X14"/>
    <mergeCell ref="A5:AE5"/>
    <mergeCell ref="A6:AE6"/>
    <mergeCell ref="A7:AD7"/>
    <mergeCell ref="A8:AE8"/>
    <mergeCell ref="A9:AE9"/>
    <mergeCell ref="A10:AE10"/>
  </mergeCells>
  <printOptions/>
  <pageMargins left="0.35433070866141736" right="0.15748031496062992" top="0.35433070866141736" bottom="0.4330708661417323" header="0.31496062992125984" footer="0.31496062992125984"/>
  <pageSetup fitToHeight="2" horizontalDpi="600" verticalDpi="600" orientation="portrait" paperSize="9" scale="71" r:id="rId1"/>
  <rowBreaks count="1" manualBreakCount="1">
    <brk id="5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2017-07-20T02:59:01Z</dcterms:created>
  <dcterms:modified xsi:type="dcterms:W3CDTF">2017-07-20T02:59:26Z</dcterms:modified>
  <cp:category/>
  <cp:version/>
  <cp:contentType/>
  <cp:contentStatus/>
</cp:coreProperties>
</file>