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ин_без коэф" sheetId="1" r:id="rId1"/>
    <sheet name="Син 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'Син_без коэф'!bhg</definedName>
    <definedName name="bhg">[0]!bhg</definedName>
    <definedName name="CompOt" localSheetId="0">'Син_без коэф'!CompOt</definedName>
    <definedName name="CompOt">[0]!CompOt</definedName>
    <definedName name="CompRas" localSheetId="0">'Син_без коэф'!CompRas</definedName>
    <definedName name="CompRas">[0]!CompRas</definedName>
    <definedName name="ew" localSheetId="0">'Син_без коэф'!ew</definedName>
    <definedName name="ew">[0]!ew</definedName>
    <definedName name="fg" localSheetId="0">'Син_без коэф'!fg</definedName>
    <definedName name="fg">[0]!fg</definedName>
    <definedName name="fghy" localSheetId="0">'Син_без коэф'!fghy</definedName>
    <definedName name="fghy">[0]!fghy</definedName>
    <definedName name="jhu" localSheetId="0">'Син_без коэф'!jhu</definedName>
    <definedName name="jhu">[0]!jhu</definedName>
    <definedName name="ke" localSheetId="0">'Син_без коэф'!ke</definedName>
    <definedName name="ke">[0]!ke</definedName>
    <definedName name="kkk" localSheetId="0">'Син_без коэф'!kkk</definedName>
    <definedName name="kkk">[0]!kkk</definedName>
    <definedName name="l" localSheetId="0">'Син_без коэф'!l</definedName>
    <definedName name="l">[0]!l</definedName>
    <definedName name="mj" localSheetId="0">'Син_без коэф'!mj</definedName>
    <definedName name="mj">[0]!mj</definedName>
    <definedName name="nh" localSheetId="0">'Син_без коэф'!nh</definedName>
    <definedName name="nh">[0]!nh</definedName>
    <definedName name="njh" localSheetId="0">'Син_без коэф'!njh</definedName>
    <definedName name="njh">[0]!njh</definedName>
    <definedName name="q" localSheetId="0">'Син_без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'Син_без коэф'!tyt</definedName>
    <definedName name="tyt">[0]!tyt</definedName>
    <definedName name="yui" localSheetId="0">'Син_без коэф'!yui</definedName>
    <definedName name="yui">[0]!yui</definedName>
    <definedName name="второй">#REF!</definedName>
    <definedName name="дек.">'[4]кап.ремонт'!$AY:$AY</definedName>
    <definedName name="ен" localSheetId="0">'Син_без коэф'!ен</definedName>
    <definedName name="ен">[0]!ен</definedName>
    <definedName name="ке" localSheetId="0">'Син_без коэф'!ке</definedName>
    <definedName name="ке">[0]!ке</definedName>
    <definedName name="лд" localSheetId="0">'Син_без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'Син_без коэф'!не</definedName>
    <definedName name="не">[0]!не</definedName>
    <definedName name="_xlnm.Print_Area" localSheetId="0">'Син_без коэф'!$A$1:$AG$124</definedName>
    <definedName name="первый">#REF!</definedName>
    <definedName name="р" localSheetId="0">'Син_без коэф'!р</definedName>
    <definedName name="р">[0]!р</definedName>
    <definedName name="т" localSheetId="0">'Син_без коэф'!т</definedName>
    <definedName name="т">[0]!т</definedName>
    <definedName name="третий">#REF!</definedName>
    <definedName name="цу" localSheetId="0">'Син_без коэф'!цу</definedName>
    <definedName name="цу">[0]!цу</definedName>
    <definedName name="четвертый">#REF!</definedName>
    <definedName name="ю" localSheetId="0">'Син_без коэф'!ю</definedName>
    <definedName name="ю">[0]!ю</definedName>
    <definedName name="юж" localSheetId="0">'Син_без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<sst xmlns="http://schemas.openxmlformats.org/spreadsheetml/2006/main" count="361" uniqueCount="75">
  <si>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</si>
  <si>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</si>
  <si>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п. Синеборск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</si>
  <si>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</si>
  <si>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</si>
  <si>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</si>
  <si>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</si>
  <si>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</si>
  <si>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</si>
  <si>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</si>
  <si>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</si>
  <si>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</si>
  <si>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</si>
  <si>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</si>
  <si>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</si>
  <si>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</si>
  <si>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</si>
  <si>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</si>
  <si>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</si>
  <si>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</si>
  <si>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</si>
  <si>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</si>
  <si>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Примечание:</t>
  </si>
  <si>
    <t>1.</t>
  </si>
  <si>
    <t>Утверждаю:</t>
  </si>
  <si>
    <t>(для населения)</t>
  </si>
  <si>
    <t>Компоненты</t>
  </si>
  <si>
    <t>Тариф на
ед.изм.
(с НДС),руб.</t>
  </si>
  <si>
    <t>руб./ куб.м</t>
  </si>
  <si>
    <t>2. При отсутствии приборов учета   (на 1 человека в месяц)</t>
  </si>
  <si>
    <t>руб./на 1 чел.</t>
  </si>
  <si>
    <t>рост</t>
  </si>
  <si>
    <t>руб./ кв.м</t>
  </si>
  <si>
    <t>Норматив
 нагрева воды*
Гкал/куб.м</t>
  </si>
  <si>
    <t>*Расчетный норматив расхода тепловой энергии на нагрев 1куб.м. холодной воды для предоставления услуги по горячему водоснабжению по формуле 23.1 согласно пункт. 24(1) и 25 Постановления Правительства РФ от 23 мая 2006 г. N 306 (в редакции Постановления Правительства Российской Федерации № 129 от 14.02.2015г.) «Об утверждении Правил установления и определения нормативов потребления коммунальных услуг»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</si>
  <si>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</si>
  <si>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</si>
  <si>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</si>
  <si>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</si>
  <si>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</si>
  <si>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</si>
  <si>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</si>
  <si>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</si>
  <si>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</si>
  <si>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</si>
  <si>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</si>
  <si>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Главный экономист ПЭО                                                         С.А.Окунева</t>
  </si>
  <si>
    <t>от 16.12.2015 г.</t>
  </si>
  <si>
    <t>567-п</t>
  </si>
  <si>
    <t>569-п</t>
  </si>
  <si>
    <t>568-п</t>
  </si>
  <si>
    <t>Постановление Правительства Красноярского края от 30.07.2013г. № 370-п "Об утверждении нормативов потребления коммунальных услуг по холодному водоснабжению, горячему водоснабжению и водоотведению в жилых помещениях и на общедомовые нужды"с изменениями, (в редакции Постановления Правительства Красноярского края от 09.10.2015г. № 541-п)</t>
  </si>
  <si>
    <t>Мартынова Елена Дмитриевна</t>
  </si>
  <si>
    <t>3-44-79</t>
  </si>
  <si>
    <t>Зам директора МУП "ШТЭС"</t>
  </si>
  <si>
    <t>____________Л.В.Золотухина</t>
  </si>
  <si>
    <t>Норматив потребления тепловой энергии на отопление</t>
  </si>
  <si>
    <t>руб./кв.м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</si>
  <si>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</si>
  <si>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</si>
  <si>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</si>
  <si>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</si>
  <si>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</si>
  <si>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</si>
  <si>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5-9 этажные многоквартирные 
и жилые дома со стенами из камня, кирпича до 1999 года постройки включительно
</t>
  </si>
  <si>
    <t xml:space="preserve">5-9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</si>
  <si>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после 1999 года постройки</t>
  </si>
  <si>
    <t xml:space="preserve"> Двухэтажные многоквартирные 
и жилые дома со стенами из камня, кирпича после 1999 года постройки 
</t>
  </si>
  <si>
    <t xml:space="preserve"> Двухэтажные многоквартирные 
и жилые дома со стенами из панелей, блоков, дерева, смешанных и других материалов после 1999 года постройки</t>
  </si>
  <si>
    <t xml:space="preserve">Трехэтажные многоквартирные 
и жилые дома со стенами из камня, кирпича после 1999 года постройки 
</t>
  </si>
  <si>
    <t xml:space="preserve"> 4-5 этажные многоквартирные 
и жилые дома со стенами из панелей, блоков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</si>
  <si>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110)"</t>
  </si>
  <si>
    <t xml:space="preserve"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 </t>
  </si>
  <si>
    <t xml:space="preserve"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 </t>
  </si>
  <si>
    <t xml:space="preserve"> 9 этажные многоквартирные 
жилые дома со стенами из панелей, блоков после 1999 года постройки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</si>
</sst>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%"/>
    <numFmt numFmtId="168" formatCode="#,##0.000"/>
    <numFmt numFmtId="169" formatCode="_-* #,##0.000_р_._-;\-* #,##0.000_р_._-;_-* &quot;-&quot;??_р_._-;_-@_-"/>
    <numFmt numFmtId="170" formatCode="_(* #,##0.00_);_(* \(#,##0.00\);_(* &quot;-&quot;??_);_(@_)"/>
    <numFmt numFmtId="171" formatCode="#,##0.00_ ;\-#,##0.00\ "/>
    <numFmt numFmtId="172" formatCode="_-* #,##0.0_р_._-;\-* #,##0.0_р_._-;_-* &quot;-&quot;??_р_._-;_-@_-"/>
    <numFmt numFmtId="173" formatCode="_-* #,##0_р_._-;\-* #,##0_р_._-;_-* &quot;-&quot;??_р_._-;_-@_-"/>
    <numFmt numFmtId="174" formatCode="_(* #,##0.0000_);_(* \(#,##0.0000\);_(* &quot;-&quot;??_);_(@_)"/>
    <numFmt numFmtId="175" formatCode="_-* #,##0.0000_р_._-;\-* #,##0.0000_р_._-;_-* &quot;-&quot;??_р_._-;_-@_-"/>
    <numFmt numFmtId="176" formatCode="General_)"/>
    <numFmt numFmtId="177" formatCode="mmm/yyyy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#,##0.0"/>
    <numFmt numFmtId="182" formatCode="#,##0.00000"/>
    <numFmt numFmtId="183" formatCode="#,##0.000000_р_.;\-#,##0.000000_р_."/>
    <numFmt numFmtId="184" formatCode="0.000%"/>
    <numFmt numFmtId="185" formatCode="_(* #,##0.0_);_(* \(#,##0.0\);_(* &quot;-&quot;??_);_(@_)"/>
    <numFmt numFmtId="186" formatCode="_(* #,##0.00000_);_(* \(#,##0.00000\);_(* &quot;-&quot;??_);_(@_)"/>
    <numFmt numFmtId="187" formatCode="_-* #,##0.00000_р_._-;\-* #,##0.00000_р_._-;_-* &quot;-&quot;?????_р_._-;_-@_-"/>
    <numFmt numFmtId="188" formatCode="0.00000000000000"/>
    <numFmt numFmtId="189" formatCode="_-* #,##0.0_р_._-;\-* #,##0.0_р_._-;_-* &quot;-&quot;?_р_._-;_-@_-"/>
    <numFmt numFmtId="190" formatCode="#,##0.00_р_."/>
    <numFmt numFmtId="191" formatCode="#,##0.00_ ;[Red]\-#,##0.00\ "/>
    <numFmt numFmtId="192" formatCode="_(* #,##0.000_);_(* \(#,##0.000\);_(* &quot;-&quot;??_);_(@_)"/>
    <numFmt numFmtId="193" formatCode="#,##0.00000_ ;[Red]\-#,##0.00000\ "/>
    <numFmt numFmtId="194" formatCode="_(* #,##0_);_(* \(#,##0\);_(* &quot;-&quot;??_);_(@_)"/>
    <numFmt numFmtId="195" formatCode="_-* #,##0.00_р_._-;\-* #,##0.00_р_._-;_-* &quot;-&quot;?_р_._-;_-@_-"/>
    <numFmt numFmtId="196" formatCode="0.00_ ;[Red]\-0.00\ "/>
    <numFmt numFmtId="197" formatCode="#,##0.00000_ ;\-#,##0.00000\ 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_р_._-;\-* #,##0.000_р_._-;_-* &quot;-&quot;?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0"/>
    <numFmt numFmtId="206" formatCode="0.0000"/>
    <numFmt numFmtId="207" formatCode="_-* #,##0.0000_р_._-;\-* #,##0.0000_р_._-;_-* &quot;-&quot;????_р_._-;_-@_-"/>
    <numFmt numFmtId="208" formatCode="_-* #,##0.000_р_._-;\-* #,##0.000_р_._-;_-* &quot;-&quot;????_р_._-;_-@_-"/>
    <numFmt numFmtId="209" formatCode="_-* #,##0.00_р_._-;\-* #,##0.00_р_._-;_-* &quot;-&quot;??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u val="single"/>
      <sz val="12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3"/>
      <name val="Arial Cyr"/>
      <family val="0"/>
    </font>
    <font>
      <b/>
      <sz val="8"/>
      <color indexed="12"/>
      <name val="Arial Cyr"/>
      <family val="0"/>
    </font>
    <font>
      <b/>
      <i/>
      <u val="single"/>
      <sz val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sz val="11"/>
      <name val="Arial Cyr"/>
      <family val="0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6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76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justify" vertical="top" wrapText="1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28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 horizontal="center"/>
    </xf>
    <xf numFmtId="43" fontId="0" fillId="0" borderId="0" xfId="64" applyFont="1" applyAlignment="1">
      <alignment/>
    </xf>
    <xf numFmtId="171" fontId="0" fillId="0" borderId="0" xfId="64" applyNumberFormat="1" applyFont="1" applyBorder="1" applyAlignment="1">
      <alignment horizontal="center" vertical="center"/>
    </xf>
    <xf numFmtId="167" fontId="0" fillId="24" borderId="13" xfId="61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1" fillId="0" borderId="0" xfId="0" applyFont="1" applyAlignment="1">
      <alignment horizontal="center" wrapText="1"/>
    </xf>
    <xf numFmtId="43" fontId="0" fillId="24" borderId="14" xfId="0" applyNumberFormat="1" applyFill="1" applyBorder="1" applyAlignment="1">
      <alignment vertical="center"/>
    </xf>
    <xf numFmtId="43" fontId="0" fillId="24" borderId="15" xfId="0" applyNumberFormat="1" applyFill="1" applyBorder="1" applyAlignment="1">
      <alignment vertical="center"/>
    </xf>
    <xf numFmtId="0" fontId="40" fillId="0" borderId="0" xfId="56" applyFont="1">
      <alignment/>
      <protection/>
    </xf>
    <xf numFmtId="14" fontId="41" fillId="0" borderId="16" xfId="0" applyNumberFormat="1" applyFont="1" applyBorder="1" applyAlignment="1">
      <alignment/>
    </xf>
    <xf numFmtId="0" fontId="41" fillId="0" borderId="17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44" fillId="0" borderId="0" xfId="0" applyFont="1" applyAlignment="1">
      <alignment/>
    </xf>
    <xf numFmtId="0" fontId="3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12" xfId="0" applyFont="1" applyBorder="1" applyAlignment="1">
      <alignment/>
    </xf>
    <xf numFmtId="43" fontId="0" fillId="24" borderId="13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3" fontId="0" fillId="24" borderId="13" xfId="0" applyNumberForma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14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31" fillId="0" borderId="0" xfId="0" applyFont="1" applyAlignment="1">
      <alignment horizontal="justify" vertical="top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2" fillId="0" borderId="24" xfId="0" applyFont="1" applyBorder="1" applyAlignment="1">
      <alignment horizontal="center" vertical="center"/>
    </xf>
    <xf numFmtId="205" fontId="11" fillId="0" borderId="25" xfId="64" applyNumberFormat="1" applyFont="1" applyBorder="1" applyAlignment="1">
      <alignment horizontal="center" vertical="center"/>
    </xf>
    <xf numFmtId="205" fontId="11" fillId="0" borderId="26" xfId="64" applyNumberFormat="1" applyFont="1" applyBorder="1" applyAlignment="1">
      <alignment horizontal="center" vertical="center"/>
    </xf>
    <xf numFmtId="205" fontId="11" fillId="0" borderId="27" xfId="64" applyNumberFormat="1" applyFont="1" applyBorder="1" applyAlignment="1">
      <alignment horizontal="center" vertical="center"/>
    </xf>
    <xf numFmtId="43" fontId="32" fillId="0" borderId="24" xfId="64" applyNumberFormat="1" applyFont="1" applyBorder="1" applyAlignment="1">
      <alignment horizontal="center" vertical="center"/>
    </xf>
    <xf numFmtId="171" fontId="32" fillId="0" borderId="24" xfId="64" applyNumberFormat="1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28" fillId="24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0" fillId="0" borderId="25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35" fillId="0" borderId="25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0" fillId="0" borderId="24" xfId="0" applyBorder="1" applyAlignment="1">
      <alignment horizontal="left" indent="1"/>
    </xf>
    <xf numFmtId="0" fontId="0" fillId="0" borderId="24" xfId="0" applyBorder="1" applyAlignment="1">
      <alignment horizontal="center"/>
    </xf>
    <xf numFmtId="43" fontId="11" fillId="0" borderId="24" xfId="64" applyFont="1" applyBorder="1" applyAlignment="1">
      <alignment/>
    </xf>
    <xf numFmtId="169" fontId="11" fillId="0" borderId="24" xfId="64" applyNumberFormat="1" applyFont="1" applyBorder="1" applyAlignment="1">
      <alignment/>
    </xf>
    <xf numFmtId="0" fontId="0" fillId="0" borderId="18" xfId="0" applyBorder="1" applyAlignment="1">
      <alignment vertical="center"/>
    </xf>
    <xf numFmtId="0" fontId="35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8" fillId="0" borderId="2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32" fillId="0" borderId="24" xfId="64" applyNumberFormat="1" applyFont="1" applyBorder="1" applyAlignment="1">
      <alignment/>
    </xf>
    <xf numFmtId="43" fontId="32" fillId="0" borderId="24" xfId="64" applyFont="1" applyBorder="1" applyAlignment="1">
      <alignment/>
    </xf>
    <xf numFmtId="4" fontId="0" fillId="24" borderId="14" xfId="0" applyNumberFormat="1" applyFill="1" applyBorder="1" applyAlignment="1">
      <alignment horizontal="center" vertical="center"/>
    </xf>
    <xf numFmtId="4" fontId="0" fillId="24" borderId="15" xfId="0" applyNumberFormat="1" applyFill="1" applyBorder="1" applyAlignment="1">
      <alignment horizontal="center" vertical="center"/>
    </xf>
    <xf numFmtId="167" fontId="0" fillId="24" borderId="14" xfId="61" applyNumberFormat="1" applyFont="1" applyFill="1" applyBorder="1" applyAlignment="1">
      <alignment horizontal="center" vertical="center"/>
    </xf>
    <xf numFmtId="167" fontId="0" fillId="24" borderId="15" xfId="61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0" fillId="0" borderId="24" xfId="0" applyBorder="1" applyAlignment="1">
      <alignment horizontal="justify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175" fontId="32" fillId="0" borderId="24" xfId="64" applyNumberFormat="1" applyFont="1" applyBorder="1" applyAlignment="1">
      <alignment/>
    </xf>
    <xf numFmtId="43" fontId="0" fillId="24" borderId="14" xfId="0" applyNumberFormat="1" applyFill="1" applyBorder="1" applyAlignment="1">
      <alignment horizontal="center" vertical="center"/>
    </xf>
    <xf numFmtId="43" fontId="0" fillId="24" borderId="15" xfId="0" applyNumberFormat="1" applyFill="1" applyBorder="1" applyAlignment="1">
      <alignment horizontal="center" vertical="center"/>
    </xf>
    <xf numFmtId="43" fontId="0" fillId="24" borderId="14" xfId="0" applyNumberFormat="1" applyFill="1" applyBorder="1" applyAlignment="1">
      <alignment vertical="center"/>
    </xf>
    <xf numFmtId="43" fontId="0" fillId="24" borderId="15" xfId="0" applyNumberFormat="1" applyFill="1" applyBorder="1" applyAlignment="1">
      <alignment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55">
    <cellStyle name="Normal" xfId="0"/>
    <cellStyle name="RowLevel_0" xfId="1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40;%20&#1054;&#1051;&#1068;&#1043;&#1040;\&#1061;&#1048;&#1052;.&#1074;&#1086;&#1076;&#1072;\2016\&#1061;&#1080;&#1084;&#1074;&#1086;&#1076;&#1072;%20-%202016%20&#1074;&#108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1 пол."/>
      <sheetName val="все 2 пол."/>
      <sheetName val="все 1 пол. (2)"/>
      <sheetName val="Ильичево"/>
      <sheetName val="Приказ изм нагрева"/>
      <sheetName val="Шуш_1"/>
      <sheetName val="Кап_1"/>
      <sheetName val="Син_1"/>
      <sheetName val="Зар_1"/>
      <sheetName val="Суб_1"/>
      <sheetName val="Шуш_2"/>
      <sheetName val="Шуш_2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_2"/>
      <sheetName val="Ильич_2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10">
        <row r="8">
          <cell r="A8" t="str">
            <v>с 1 июля 2016 г. по 31 декабря 2016 г.</v>
          </cell>
        </row>
        <row r="24">
          <cell r="O24">
            <v>3.3</v>
          </cell>
        </row>
        <row r="30">
          <cell r="O30">
            <v>3.24</v>
          </cell>
        </row>
        <row r="36">
          <cell r="O36">
            <v>3.19</v>
          </cell>
        </row>
        <row r="42">
          <cell r="O42">
            <v>2.63</v>
          </cell>
        </row>
        <row r="48">
          <cell r="O48">
            <v>1.69</v>
          </cell>
        </row>
        <row r="54">
          <cell r="O54">
            <v>1.24</v>
          </cell>
        </row>
        <row r="60">
          <cell r="O60">
            <v>0.77</v>
          </cell>
        </row>
        <row r="66">
          <cell r="O66">
            <v>1.24</v>
          </cell>
        </row>
        <row r="72">
          <cell r="O72">
            <v>0.55</v>
          </cell>
        </row>
        <row r="78">
          <cell r="O78">
            <v>1.91</v>
          </cell>
        </row>
        <row r="87">
          <cell r="O87">
            <v>0.0446</v>
          </cell>
        </row>
        <row r="89">
          <cell r="O89">
            <v>0.0452</v>
          </cell>
        </row>
        <row r="91">
          <cell r="O91">
            <v>0.0451</v>
          </cell>
        </row>
        <row r="93">
          <cell r="O93">
            <v>0.0444</v>
          </cell>
        </row>
        <row r="95">
          <cell r="O95">
            <v>0.0284</v>
          </cell>
        </row>
        <row r="97">
          <cell r="O97">
            <v>0.0287</v>
          </cell>
        </row>
        <row r="99">
          <cell r="O99">
            <v>0.0243</v>
          </cell>
        </row>
        <row r="101">
          <cell r="O101">
            <v>0.0247</v>
          </cell>
        </row>
        <row r="103">
          <cell r="O103">
            <v>0.0192</v>
          </cell>
        </row>
        <row r="105">
          <cell r="O105">
            <v>0.0176</v>
          </cell>
        </row>
        <row r="107">
          <cell r="O107">
            <v>0.0164</v>
          </cell>
        </row>
        <row r="109">
          <cell r="O109">
            <v>0.0179</v>
          </cell>
        </row>
        <row r="111">
          <cell r="O111">
            <v>0.0154</v>
          </cell>
        </row>
        <row r="113">
          <cell r="O113">
            <v>0.0139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M124"/>
  <sheetViews>
    <sheetView showGridLines="0" tabSelected="1" view="pageBreakPreview" zoomScaleSheetLayoutView="100" zoomScalePageLayoutView="0" workbookViewId="0" topLeftCell="A115">
      <selection activeCell="I97" sqref="I97:N97"/>
    </sheetView>
  </sheetViews>
  <sheetFormatPr defaultColWidth="3.375" defaultRowHeight="12.75"/>
  <cols>
    <col min="1" max="2" width="2.125" style="0" customWidth="1"/>
    <col min="3" max="7" width="3.125" style="0" customWidth="1"/>
    <col min="8" max="8" width="14.625" style="0" customWidth="1"/>
    <col min="9" max="29" width="3.375" style="0" customWidth="1"/>
    <col min="30" max="30" width="3.25390625" style="0" customWidth="1"/>
    <col min="31" max="31" width="3.375" style="0" customWidth="1"/>
    <col min="32" max="32" width="0.12890625" style="0" customWidth="1"/>
    <col min="33" max="33" width="13.625" style="15" bestFit="1" customWidth="1"/>
    <col min="34" max="34" width="14.375" style="0" bestFit="1" customWidth="1"/>
    <col min="35" max="35" width="5.625" style="0" customWidth="1"/>
    <col min="36" max="36" width="12.25390625" style="0" customWidth="1"/>
    <col min="37" max="37" width="3.375" style="0" customWidth="1"/>
    <col min="38" max="38" width="8.375" style="0" customWidth="1"/>
  </cols>
  <sheetData>
    <row r="1" spans="20:33" s="13" customFormat="1" ht="16.5">
      <c r="T1" s="13" t="s">
        <v>24</v>
      </c>
      <c r="AG1" s="14"/>
    </row>
    <row r="2" spans="20:34" s="13" customFormat="1" ht="16.5">
      <c r="T2" s="41" t="s">
        <v>54</v>
      </c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G2" s="42"/>
      <c r="AH2"/>
    </row>
    <row r="3" spans="20:34" s="13" customFormat="1" ht="17.25" customHeight="1">
      <c r="T3" s="41" t="s">
        <v>55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G3" s="42"/>
      <c r="AH3"/>
    </row>
    <row r="4" s="13" customFormat="1" ht="16.5">
      <c r="AG4" s="14"/>
    </row>
    <row r="5" spans="1:32" ht="21" customHeight="1">
      <c r="A5" s="71" t="s">
        <v>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1"/>
    </row>
    <row r="6" spans="1:32" ht="21" customHeight="1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1"/>
    </row>
    <row r="7" spans="1:32" ht="21" customHeight="1">
      <c r="A7" s="71" t="s">
        <v>25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1"/>
      <c r="AF7" s="1"/>
    </row>
    <row r="8" spans="1:33" ht="21" customHeight="1">
      <c r="A8" s="92" t="str">
        <f>+'[6]Шуш_2'!A8</f>
        <v>с 1 июля 2016 г. по 31 декабря 2016 г.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2"/>
      <c r="AG8" s="16"/>
    </row>
    <row r="9" spans="1:32" ht="21" customHeight="1">
      <c r="A9" s="72" t="s">
        <v>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3"/>
    </row>
    <row r="10" spans="1:33" s="5" customFormat="1" ht="18.75">
      <c r="A10" s="70" t="s">
        <v>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4"/>
      <c r="AG10" s="17"/>
    </row>
    <row r="12" spans="1:33" s="6" customFormat="1" ht="15">
      <c r="A12" s="93" t="s">
        <v>4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AG12" s="18"/>
    </row>
    <row r="14" spans="1:24" ht="41.25" customHeight="1">
      <c r="A14" s="74" t="s">
        <v>5</v>
      </c>
      <c r="B14" s="75"/>
      <c r="C14" s="86" t="s">
        <v>26</v>
      </c>
      <c r="D14" s="87"/>
      <c r="E14" s="87"/>
      <c r="F14" s="87"/>
      <c r="G14" s="87"/>
      <c r="H14" s="88"/>
      <c r="I14" s="84" t="s">
        <v>6</v>
      </c>
      <c r="J14" s="84"/>
      <c r="K14" s="84" t="s">
        <v>27</v>
      </c>
      <c r="L14" s="84"/>
      <c r="M14" s="84"/>
      <c r="N14" s="84"/>
      <c r="O14" s="84" t="s">
        <v>33</v>
      </c>
      <c r="P14" s="84"/>
      <c r="Q14" s="84"/>
      <c r="R14" s="84"/>
      <c r="S14" s="84"/>
      <c r="T14" s="84" t="s">
        <v>7</v>
      </c>
      <c r="U14" s="84"/>
      <c r="V14" s="84"/>
      <c r="W14" s="84"/>
      <c r="X14" s="84"/>
    </row>
    <row r="15" spans="1:38" s="19" customFormat="1" ht="12.75">
      <c r="A15" s="76">
        <v>1</v>
      </c>
      <c r="B15" s="77"/>
      <c r="C15" s="76">
        <v>2</v>
      </c>
      <c r="D15" s="85"/>
      <c r="E15" s="85"/>
      <c r="F15" s="85"/>
      <c r="G15" s="85"/>
      <c r="H15" s="77"/>
      <c r="I15" s="83">
        <v>3</v>
      </c>
      <c r="J15" s="83"/>
      <c r="K15" s="83">
        <v>4</v>
      </c>
      <c r="L15" s="83"/>
      <c r="M15" s="83"/>
      <c r="N15" s="83"/>
      <c r="O15" s="83">
        <v>5</v>
      </c>
      <c r="P15" s="83"/>
      <c r="Q15" s="83"/>
      <c r="R15" s="83"/>
      <c r="S15" s="83"/>
      <c r="T15" s="83">
        <v>6</v>
      </c>
      <c r="U15" s="83"/>
      <c r="V15" s="83"/>
      <c r="W15" s="83"/>
      <c r="X15" s="83"/>
      <c r="AG15" s="15" t="s">
        <v>28</v>
      </c>
      <c r="AJ15" s="16" t="s">
        <v>28</v>
      </c>
      <c r="AK15"/>
      <c r="AL15" s="16" t="s">
        <v>31</v>
      </c>
    </row>
    <row r="16" spans="1:38" ht="12.75">
      <c r="A16" s="82" t="s">
        <v>8</v>
      </c>
      <c r="B16" s="59"/>
      <c r="C16" s="78" t="s">
        <v>9</v>
      </c>
      <c r="D16" s="78"/>
      <c r="E16" s="78"/>
      <c r="F16" s="78"/>
      <c r="G16" s="78"/>
      <c r="H16" s="78"/>
      <c r="I16" s="79" t="s">
        <v>10</v>
      </c>
      <c r="J16" s="79"/>
      <c r="K16" s="80">
        <v>274.68</v>
      </c>
      <c r="L16" s="80"/>
      <c r="M16" s="80"/>
      <c r="N16" s="80"/>
      <c r="O16" s="94">
        <v>0</v>
      </c>
      <c r="P16" s="94"/>
      <c r="Q16" s="94"/>
      <c r="R16" s="94"/>
      <c r="S16" s="94"/>
      <c r="T16" s="95">
        <f>K16</f>
        <v>274.68</v>
      </c>
      <c r="U16" s="95"/>
      <c r="V16" s="95"/>
      <c r="W16" s="95"/>
      <c r="X16" s="95"/>
      <c r="AG16" s="96">
        <f>T16+T17</f>
        <v>526.09675</v>
      </c>
      <c r="AJ16" s="34">
        <v>439.94</v>
      </c>
      <c r="AL16" s="98">
        <f>AG16/AJ16</f>
        <v>1.1958375005682593</v>
      </c>
    </row>
    <row r="17" spans="1:38" ht="12.75">
      <c r="A17" s="60"/>
      <c r="B17" s="62"/>
      <c r="C17" s="78" t="s">
        <v>11</v>
      </c>
      <c r="D17" s="78"/>
      <c r="E17" s="78"/>
      <c r="F17" s="78"/>
      <c r="G17" s="78"/>
      <c r="H17" s="78"/>
      <c r="I17" s="79" t="s">
        <v>12</v>
      </c>
      <c r="J17" s="79"/>
      <c r="K17" s="80">
        <v>3867.95</v>
      </c>
      <c r="L17" s="80"/>
      <c r="M17" s="80"/>
      <c r="N17" s="80"/>
      <c r="O17" s="81">
        <f>0.065</f>
        <v>0.065</v>
      </c>
      <c r="P17" s="81"/>
      <c r="Q17" s="81"/>
      <c r="R17" s="81"/>
      <c r="S17" s="81"/>
      <c r="T17" s="95">
        <f>K17*O17</f>
        <v>251.41675</v>
      </c>
      <c r="U17" s="95"/>
      <c r="V17" s="95"/>
      <c r="W17" s="95"/>
      <c r="X17" s="95"/>
      <c r="AG17" s="97"/>
      <c r="AJ17" s="35"/>
      <c r="AL17" s="99"/>
    </row>
    <row r="19" spans="1:35" s="6" customFormat="1" ht="15">
      <c r="A19" s="100" t="s">
        <v>29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32"/>
      <c r="AG19" s="32"/>
      <c r="AH19"/>
      <c r="AI19" s="20"/>
    </row>
    <row r="20" spans="33:35" ht="12.75">
      <c r="AG20" s="16"/>
      <c r="AI20" s="21"/>
    </row>
    <row r="21" spans="1:33" s="22" customFormat="1" ht="42.75" customHeight="1">
      <c r="A21" s="73" t="s">
        <v>35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33"/>
      <c r="AG21" s="33"/>
    </row>
    <row r="22" spans="1:35" ht="51" customHeight="1">
      <c r="A22" s="74" t="s">
        <v>5</v>
      </c>
      <c r="B22" s="75"/>
      <c r="C22" s="86" t="s">
        <v>26</v>
      </c>
      <c r="D22" s="87"/>
      <c r="E22" s="87"/>
      <c r="F22" s="87"/>
      <c r="G22" s="87"/>
      <c r="H22" s="88"/>
      <c r="I22" s="84" t="s">
        <v>6</v>
      </c>
      <c r="J22" s="84"/>
      <c r="K22" s="84" t="s">
        <v>27</v>
      </c>
      <c r="L22" s="84"/>
      <c r="M22" s="84"/>
      <c r="N22" s="84"/>
      <c r="O22" s="84" t="s">
        <v>36</v>
      </c>
      <c r="P22" s="84"/>
      <c r="Q22" s="84"/>
      <c r="R22" s="84"/>
      <c r="S22" s="84"/>
      <c r="T22" s="84" t="s">
        <v>7</v>
      </c>
      <c r="U22" s="84"/>
      <c r="V22" s="84"/>
      <c r="W22" s="84"/>
      <c r="X22" s="84"/>
      <c r="AG22" s="16"/>
      <c r="AI22" s="21"/>
    </row>
    <row r="23" spans="1:38" ht="12.75" customHeight="1">
      <c r="A23" s="76">
        <v>1</v>
      </c>
      <c r="B23" s="77"/>
      <c r="C23" s="76">
        <v>2</v>
      </c>
      <c r="D23" s="85"/>
      <c r="E23" s="85"/>
      <c r="F23" s="85"/>
      <c r="G23" s="85"/>
      <c r="H23" s="77"/>
      <c r="I23" s="83">
        <v>3</v>
      </c>
      <c r="J23" s="83"/>
      <c r="K23" s="83">
        <v>4</v>
      </c>
      <c r="L23" s="83"/>
      <c r="M23" s="83"/>
      <c r="N23" s="83"/>
      <c r="O23" s="83">
        <v>5</v>
      </c>
      <c r="P23" s="83"/>
      <c r="Q23" s="83"/>
      <c r="R23" s="83"/>
      <c r="S23" s="83"/>
      <c r="T23" s="83">
        <v>6</v>
      </c>
      <c r="U23" s="83"/>
      <c r="V23" s="83"/>
      <c r="W23" s="83"/>
      <c r="X23" s="83"/>
      <c r="AG23" s="16" t="s">
        <v>30</v>
      </c>
      <c r="AI23" s="21"/>
      <c r="AJ23" s="16" t="s">
        <v>30</v>
      </c>
      <c r="AL23" s="16" t="s">
        <v>31</v>
      </c>
    </row>
    <row r="24" spans="1:38" ht="12.75">
      <c r="A24" s="82" t="s">
        <v>8</v>
      </c>
      <c r="B24" s="59"/>
      <c r="C24" s="101" t="s">
        <v>9</v>
      </c>
      <c r="D24" s="101"/>
      <c r="E24" s="101"/>
      <c r="F24" s="101"/>
      <c r="G24" s="101"/>
      <c r="H24" s="101"/>
      <c r="I24" s="102" t="s">
        <v>10</v>
      </c>
      <c r="J24" s="103"/>
      <c r="K24" s="95">
        <f>K16</f>
        <v>274.68</v>
      </c>
      <c r="L24" s="95"/>
      <c r="M24" s="95"/>
      <c r="N24" s="95"/>
      <c r="O24" s="104">
        <v>3.3</v>
      </c>
      <c r="P24" s="104"/>
      <c r="Q24" s="104"/>
      <c r="R24" s="104"/>
      <c r="S24" s="104"/>
      <c r="T24" s="95">
        <f>K24*O24</f>
        <v>906.444</v>
      </c>
      <c r="U24" s="95"/>
      <c r="V24" s="95"/>
      <c r="W24" s="95"/>
      <c r="X24" s="95"/>
      <c r="AG24" s="105">
        <f>T24+T25</f>
        <v>1736.119275</v>
      </c>
      <c r="AI24" s="21"/>
      <c r="AJ24" s="107">
        <v>844.99</v>
      </c>
      <c r="AL24" s="98">
        <f>AG24/AJ24</f>
        <v>2.0546033385010474</v>
      </c>
    </row>
    <row r="25" spans="1:38" ht="12.75">
      <c r="A25" s="60"/>
      <c r="B25" s="62"/>
      <c r="C25" s="101" t="s">
        <v>11</v>
      </c>
      <c r="D25" s="101"/>
      <c r="E25" s="101"/>
      <c r="F25" s="101"/>
      <c r="G25" s="101"/>
      <c r="H25" s="101"/>
      <c r="I25" s="102" t="s">
        <v>12</v>
      </c>
      <c r="J25" s="103"/>
      <c r="K25" s="95">
        <f>K17</f>
        <v>3867.95</v>
      </c>
      <c r="L25" s="95"/>
      <c r="M25" s="95"/>
      <c r="N25" s="95"/>
      <c r="O25" s="94">
        <f>O24*O17</f>
        <v>0.2145</v>
      </c>
      <c r="P25" s="94"/>
      <c r="Q25" s="94"/>
      <c r="R25" s="94"/>
      <c r="S25" s="94"/>
      <c r="T25" s="95">
        <f>K25*O25</f>
        <v>829.6752749999999</v>
      </c>
      <c r="U25" s="95"/>
      <c r="V25" s="95"/>
      <c r="W25" s="95"/>
      <c r="X25" s="95"/>
      <c r="AG25" s="106"/>
      <c r="AI25" s="21"/>
      <c r="AJ25" s="108"/>
      <c r="AL25" s="99"/>
    </row>
    <row r="26" spans="4:35" ht="12.75">
      <c r="D26" s="29"/>
      <c r="E26" s="29"/>
      <c r="F26" s="29"/>
      <c r="G26" s="29"/>
      <c r="H26" s="29"/>
      <c r="I26" s="29"/>
      <c r="J26" s="29"/>
      <c r="AG26" s="16"/>
      <c r="AI26" s="21"/>
    </row>
    <row r="27" spans="1:33" s="22" customFormat="1" ht="38.25" customHeight="1">
      <c r="A27" s="73" t="s">
        <v>37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33"/>
      <c r="AG27" s="33"/>
    </row>
    <row r="28" spans="1:35" ht="51" customHeight="1">
      <c r="A28" s="74" t="s">
        <v>5</v>
      </c>
      <c r="B28" s="75"/>
      <c r="C28" s="86" t="s">
        <v>26</v>
      </c>
      <c r="D28" s="87"/>
      <c r="E28" s="87"/>
      <c r="F28" s="87"/>
      <c r="G28" s="87"/>
      <c r="H28" s="88"/>
      <c r="I28" s="84" t="s">
        <v>6</v>
      </c>
      <c r="J28" s="84"/>
      <c r="K28" s="84" t="s">
        <v>27</v>
      </c>
      <c r="L28" s="84"/>
      <c r="M28" s="84"/>
      <c r="N28" s="84"/>
      <c r="O28" s="84" t="str">
        <f>+O22</f>
        <v>Норматив
 горячей воды
куб.м. ** Гкал/куб.м</v>
      </c>
      <c r="P28" s="84"/>
      <c r="Q28" s="84"/>
      <c r="R28" s="84"/>
      <c r="S28" s="84"/>
      <c r="T28" s="84" t="s">
        <v>7</v>
      </c>
      <c r="U28" s="84"/>
      <c r="V28" s="84"/>
      <c r="W28" s="84"/>
      <c r="X28" s="84"/>
      <c r="AG28" s="16"/>
      <c r="AI28" s="21"/>
    </row>
    <row r="29" spans="1:38" ht="12.75" customHeight="1">
      <c r="A29" s="76">
        <v>1</v>
      </c>
      <c r="B29" s="77"/>
      <c r="C29" s="76">
        <v>2</v>
      </c>
      <c r="D29" s="85"/>
      <c r="E29" s="85"/>
      <c r="F29" s="85"/>
      <c r="G29" s="85"/>
      <c r="H29" s="77"/>
      <c r="I29" s="83">
        <v>3</v>
      </c>
      <c r="J29" s="83"/>
      <c r="K29" s="83">
        <v>4</v>
      </c>
      <c r="L29" s="83"/>
      <c r="M29" s="83"/>
      <c r="N29" s="83"/>
      <c r="O29" s="83">
        <v>5</v>
      </c>
      <c r="P29" s="83"/>
      <c r="Q29" s="83"/>
      <c r="R29" s="83"/>
      <c r="S29" s="83"/>
      <c r="T29" s="83">
        <v>6</v>
      </c>
      <c r="U29" s="83"/>
      <c r="V29" s="83"/>
      <c r="W29" s="83"/>
      <c r="X29" s="83"/>
      <c r="AG29" s="16"/>
      <c r="AI29" s="21"/>
      <c r="AJ29" s="16"/>
      <c r="AL29" s="16"/>
    </row>
    <row r="30" spans="1:38" ht="12.75">
      <c r="A30" s="82" t="s">
        <v>8</v>
      </c>
      <c r="B30" s="59"/>
      <c r="C30" s="101" t="s">
        <v>9</v>
      </c>
      <c r="D30" s="101"/>
      <c r="E30" s="101"/>
      <c r="F30" s="101"/>
      <c r="G30" s="101"/>
      <c r="H30" s="101"/>
      <c r="I30" s="102" t="s">
        <v>10</v>
      </c>
      <c r="J30" s="103"/>
      <c r="K30" s="95">
        <f>K16</f>
        <v>274.68</v>
      </c>
      <c r="L30" s="95"/>
      <c r="M30" s="95"/>
      <c r="N30" s="95"/>
      <c r="O30" s="104">
        <v>3.24</v>
      </c>
      <c r="P30" s="104"/>
      <c r="Q30" s="104"/>
      <c r="R30" s="104"/>
      <c r="S30" s="104"/>
      <c r="T30" s="95">
        <f>K30*O30</f>
        <v>889.9632</v>
      </c>
      <c r="U30" s="95"/>
      <c r="V30" s="95"/>
      <c r="W30" s="95"/>
      <c r="X30" s="95"/>
      <c r="AG30" s="105">
        <f>T30+T31</f>
        <v>1704.55347</v>
      </c>
      <c r="AI30" s="21"/>
      <c r="AJ30" s="107">
        <v>810.49</v>
      </c>
      <c r="AL30" s="98">
        <f>AG30/AJ30</f>
        <v>2.1031147454009305</v>
      </c>
    </row>
    <row r="31" spans="1:38" ht="12.75">
      <c r="A31" s="60"/>
      <c r="B31" s="62"/>
      <c r="C31" s="101" t="s">
        <v>11</v>
      </c>
      <c r="D31" s="101"/>
      <c r="E31" s="101"/>
      <c r="F31" s="101"/>
      <c r="G31" s="101"/>
      <c r="H31" s="101"/>
      <c r="I31" s="102" t="s">
        <v>12</v>
      </c>
      <c r="J31" s="103"/>
      <c r="K31" s="95">
        <f>K17</f>
        <v>3867.95</v>
      </c>
      <c r="L31" s="95"/>
      <c r="M31" s="95"/>
      <c r="N31" s="95"/>
      <c r="O31" s="94">
        <f>O30*O17</f>
        <v>0.2106</v>
      </c>
      <c r="P31" s="94"/>
      <c r="Q31" s="94"/>
      <c r="R31" s="94"/>
      <c r="S31" s="94"/>
      <c r="T31" s="95">
        <f>K31*O31</f>
        <v>814.59027</v>
      </c>
      <c r="U31" s="95"/>
      <c r="V31" s="95"/>
      <c r="W31" s="95"/>
      <c r="X31" s="95"/>
      <c r="AG31" s="106"/>
      <c r="AI31" s="21"/>
      <c r="AJ31" s="108"/>
      <c r="AL31" s="99"/>
    </row>
    <row r="32" spans="4:35" ht="12.75">
      <c r="D32" s="29"/>
      <c r="E32" s="29"/>
      <c r="F32" s="29"/>
      <c r="G32" s="29"/>
      <c r="H32" s="29"/>
      <c r="I32" s="29"/>
      <c r="J32" s="29"/>
      <c r="AG32" s="16"/>
      <c r="AI32" s="21"/>
    </row>
    <row r="33" spans="1:33" s="22" customFormat="1" ht="38.25" customHeight="1">
      <c r="A33" s="73" t="s">
        <v>38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</row>
    <row r="34" spans="1:35" ht="51" customHeight="1">
      <c r="A34" s="74" t="s">
        <v>5</v>
      </c>
      <c r="B34" s="75"/>
      <c r="C34" s="86" t="s">
        <v>26</v>
      </c>
      <c r="D34" s="87"/>
      <c r="E34" s="87"/>
      <c r="F34" s="87"/>
      <c r="G34" s="87"/>
      <c r="H34" s="88"/>
      <c r="I34" s="84" t="s">
        <v>6</v>
      </c>
      <c r="J34" s="84"/>
      <c r="K34" s="84" t="s">
        <v>27</v>
      </c>
      <c r="L34" s="84"/>
      <c r="M34" s="84"/>
      <c r="N34" s="84"/>
      <c r="O34" s="84" t="str">
        <f>+O28</f>
        <v>Норматив
 горячей воды
куб.м. ** Гкал/куб.м</v>
      </c>
      <c r="P34" s="84"/>
      <c r="Q34" s="84"/>
      <c r="R34" s="84"/>
      <c r="S34" s="84"/>
      <c r="T34" s="84" t="s">
        <v>7</v>
      </c>
      <c r="U34" s="84"/>
      <c r="V34" s="84"/>
      <c r="W34" s="84"/>
      <c r="X34" s="84"/>
      <c r="AG34" s="16"/>
      <c r="AI34" s="21"/>
    </row>
    <row r="35" spans="1:38" ht="12.75" customHeight="1">
      <c r="A35" s="76">
        <v>1</v>
      </c>
      <c r="B35" s="77"/>
      <c r="C35" s="76">
        <v>2</v>
      </c>
      <c r="D35" s="85"/>
      <c r="E35" s="85"/>
      <c r="F35" s="85"/>
      <c r="G35" s="85"/>
      <c r="H35" s="77"/>
      <c r="I35" s="83">
        <v>3</v>
      </c>
      <c r="J35" s="83"/>
      <c r="K35" s="83">
        <v>4</v>
      </c>
      <c r="L35" s="83"/>
      <c r="M35" s="83"/>
      <c r="N35" s="83"/>
      <c r="O35" s="83">
        <v>5</v>
      </c>
      <c r="P35" s="83"/>
      <c r="Q35" s="83"/>
      <c r="R35" s="83"/>
      <c r="S35" s="83"/>
      <c r="T35" s="83">
        <v>6</v>
      </c>
      <c r="U35" s="83"/>
      <c r="V35" s="83"/>
      <c r="W35" s="83"/>
      <c r="X35" s="83"/>
      <c r="AG35" s="16"/>
      <c r="AI35" s="21"/>
      <c r="AJ35" s="16"/>
      <c r="AL35" s="16"/>
    </row>
    <row r="36" spans="1:38" ht="12.75">
      <c r="A36" s="82" t="s">
        <v>8</v>
      </c>
      <c r="B36" s="59"/>
      <c r="C36" s="101" t="s">
        <v>9</v>
      </c>
      <c r="D36" s="101"/>
      <c r="E36" s="101"/>
      <c r="F36" s="101"/>
      <c r="G36" s="101"/>
      <c r="H36" s="101"/>
      <c r="I36" s="102" t="s">
        <v>10</v>
      </c>
      <c r="J36" s="103"/>
      <c r="K36" s="95">
        <f>K16</f>
        <v>274.68</v>
      </c>
      <c r="L36" s="95"/>
      <c r="M36" s="95"/>
      <c r="N36" s="95"/>
      <c r="O36" s="104">
        <v>3.19</v>
      </c>
      <c r="P36" s="104"/>
      <c r="Q36" s="104"/>
      <c r="R36" s="104"/>
      <c r="S36" s="104"/>
      <c r="T36" s="95">
        <f>K36*O36</f>
        <v>876.2292</v>
      </c>
      <c r="U36" s="95"/>
      <c r="V36" s="95"/>
      <c r="W36" s="95"/>
      <c r="X36" s="95"/>
      <c r="AG36" s="105">
        <f>T36+T37</f>
        <v>1678.2486325</v>
      </c>
      <c r="AI36" s="21"/>
      <c r="AJ36" s="107">
        <v>777.52</v>
      </c>
      <c r="AL36" s="98">
        <f>AG36/AJ36</f>
        <v>2.1584636182992076</v>
      </c>
    </row>
    <row r="37" spans="1:38" ht="12.75">
      <c r="A37" s="60"/>
      <c r="B37" s="62"/>
      <c r="C37" s="101" t="s">
        <v>11</v>
      </c>
      <c r="D37" s="101"/>
      <c r="E37" s="101"/>
      <c r="F37" s="101"/>
      <c r="G37" s="101"/>
      <c r="H37" s="101"/>
      <c r="I37" s="102" t="s">
        <v>12</v>
      </c>
      <c r="J37" s="103"/>
      <c r="K37" s="95">
        <f>K17</f>
        <v>3867.95</v>
      </c>
      <c r="L37" s="95"/>
      <c r="M37" s="95"/>
      <c r="N37" s="95"/>
      <c r="O37" s="94">
        <f>O36*O17</f>
        <v>0.20735</v>
      </c>
      <c r="P37" s="94"/>
      <c r="Q37" s="94"/>
      <c r="R37" s="94"/>
      <c r="S37" s="94"/>
      <c r="T37" s="95">
        <f>K37*O37</f>
        <v>802.0194325</v>
      </c>
      <c r="U37" s="95"/>
      <c r="V37" s="95"/>
      <c r="W37" s="95"/>
      <c r="X37" s="95"/>
      <c r="AG37" s="106"/>
      <c r="AI37" s="21"/>
      <c r="AJ37" s="108"/>
      <c r="AL37" s="99"/>
    </row>
    <row r="38" spans="4:35" ht="12.75">
      <c r="D38" s="29"/>
      <c r="E38" s="29"/>
      <c r="F38" s="29"/>
      <c r="G38" s="29"/>
      <c r="H38" s="29"/>
      <c r="I38" s="29"/>
      <c r="J38" s="29"/>
      <c r="AG38" s="16"/>
      <c r="AI38" s="21"/>
    </row>
    <row r="39" spans="1:33" s="22" customFormat="1" ht="45" customHeight="1">
      <c r="A39" s="73" t="s">
        <v>39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</row>
    <row r="40" spans="1:35" ht="51" customHeight="1">
      <c r="A40" s="74" t="s">
        <v>5</v>
      </c>
      <c r="B40" s="75"/>
      <c r="C40" s="86" t="s">
        <v>26</v>
      </c>
      <c r="D40" s="87"/>
      <c r="E40" s="87"/>
      <c r="F40" s="87"/>
      <c r="G40" s="87"/>
      <c r="H40" s="88"/>
      <c r="I40" s="84" t="s">
        <v>6</v>
      </c>
      <c r="J40" s="84"/>
      <c r="K40" s="84" t="s">
        <v>27</v>
      </c>
      <c r="L40" s="84"/>
      <c r="M40" s="84"/>
      <c r="N40" s="84"/>
      <c r="O40" s="84" t="str">
        <f>+O34</f>
        <v>Норматив
 горячей воды
куб.м. ** Гкал/куб.м</v>
      </c>
      <c r="P40" s="84"/>
      <c r="Q40" s="84"/>
      <c r="R40" s="84"/>
      <c r="S40" s="84"/>
      <c r="T40" s="84" t="s">
        <v>7</v>
      </c>
      <c r="U40" s="84"/>
      <c r="V40" s="84"/>
      <c r="W40" s="84"/>
      <c r="X40" s="84"/>
      <c r="AG40" s="16"/>
      <c r="AI40" s="21"/>
    </row>
    <row r="41" spans="1:38" ht="12.75" customHeight="1">
      <c r="A41" s="76">
        <v>1</v>
      </c>
      <c r="B41" s="77"/>
      <c r="C41" s="76">
        <v>2</v>
      </c>
      <c r="D41" s="85"/>
      <c r="E41" s="85"/>
      <c r="F41" s="85"/>
      <c r="G41" s="85"/>
      <c r="H41" s="77"/>
      <c r="I41" s="83">
        <v>3</v>
      </c>
      <c r="J41" s="83"/>
      <c r="K41" s="83">
        <v>4</v>
      </c>
      <c r="L41" s="83"/>
      <c r="M41" s="83"/>
      <c r="N41" s="83"/>
      <c r="O41" s="83">
        <v>5</v>
      </c>
      <c r="P41" s="83"/>
      <c r="Q41" s="83"/>
      <c r="R41" s="83"/>
      <c r="S41" s="83"/>
      <c r="T41" s="83">
        <v>6</v>
      </c>
      <c r="U41" s="83"/>
      <c r="V41" s="83"/>
      <c r="W41" s="83"/>
      <c r="X41" s="83"/>
      <c r="AG41" s="16"/>
      <c r="AI41" s="21"/>
      <c r="AJ41" s="16"/>
      <c r="AL41" s="16"/>
    </row>
    <row r="42" spans="1:38" ht="12.75">
      <c r="A42" s="82" t="s">
        <v>8</v>
      </c>
      <c r="B42" s="59"/>
      <c r="C42" s="101" t="s">
        <v>9</v>
      </c>
      <c r="D42" s="101"/>
      <c r="E42" s="101"/>
      <c r="F42" s="101"/>
      <c r="G42" s="101"/>
      <c r="H42" s="101"/>
      <c r="I42" s="102" t="s">
        <v>10</v>
      </c>
      <c r="J42" s="103"/>
      <c r="K42" s="95">
        <f>K16</f>
        <v>274.68</v>
      </c>
      <c r="L42" s="95"/>
      <c r="M42" s="95"/>
      <c r="N42" s="95"/>
      <c r="O42" s="104">
        <v>2.63</v>
      </c>
      <c r="P42" s="104"/>
      <c r="Q42" s="104"/>
      <c r="R42" s="104"/>
      <c r="S42" s="104"/>
      <c r="T42" s="95">
        <f>K42*O42</f>
        <v>722.4084</v>
      </c>
      <c r="U42" s="95"/>
      <c r="V42" s="95"/>
      <c r="W42" s="95"/>
      <c r="X42" s="95"/>
      <c r="AG42" s="105">
        <f>T42+T43</f>
        <v>1383.6344525</v>
      </c>
      <c r="AI42" s="21"/>
      <c r="AJ42" s="107">
        <v>693.58</v>
      </c>
      <c r="AL42" s="98">
        <f>AG42/AJ42</f>
        <v>1.9949168841373741</v>
      </c>
    </row>
    <row r="43" spans="1:38" ht="12.75">
      <c r="A43" s="60"/>
      <c r="B43" s="62"/>
      <c r="C43" s="101" t="s">
        <v>11</v>
      </c>
      <c r="D43" s="101"/>
      <c r="E43" s="101"/>
      <c r="F43" s="101"/>
      <c r="G43" s="101"/>
      <c r="H43" s="101"/>
      <c r="I43" s="102" t="s">
        <v>12</v>
      </c>
      <c r="J43" s="103"/>
      <c r="K43" s="95">
        <f>K17</f>
        <v>3867.95</v>
      </c>
      <c r="L43" s="95"/>
      <c r="M43" s="95"/>
      <c r="N43" s="95"/>
      <c r="O43" s="94">
        <f>O42*O17</f>
        <v>0.17095</v>
      </c>
      <c r="P43" s="94"/>
      <c r="Q43" s="94"/>
      <c r="R43" s="94"/>
      <c r="S43" s="94"/>
      <c r="T43" s="95">
        <f>K43*O43</f>
        <v>661.2260524999999</v>
      </c>
      <c r="U43" s="95"/>
      <c r="V43" s="95"/>
      <c r="W43" s="95"/>
      <c r="X43" s="95"/>
      <c r="AG43" s="106"/>
      <c r="AI43" s="21"/>
      <c r="AJ43" s="108"/>
      <c r="AL43" s="99"/>
    </row>
    <row r="44" spans="4:35" ht="12.75">
      <c r="D44" s="29"/>
      <c r="E44" s="29"/>
      <c r="F44" s="29"/>
      <c r="G44" s="29"/>
      <c r="H44" s="29"/>
      <c r="I44" s="29"/>
      <c r="J44" s="29"/>
      <c r="AG44" s="16"/>
      <c r="AI44" s="21"/>
    </row>
    <row r="45" spans="1:33" s="22" customFormat="1" ht="37.5" customHeight="1">
      <c r="A45" s="73" t="s">
        <v>40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</row>
    <row r="46" spans="1:35" ht="51" customHeight="1">
      <c r="A46" s="74" t="s">
        <v>5</v>
      </c>
      <c r="B46" s="75"/>
      <c r="C46" s="86" t="s">
        <v>26</v>
      </c>
      <c r="D46" s="87"/>
      <c r="E46" s="87"/>
      <c r="F46" s="87"/>
      <c r="G46" s="87"/>
      <c r="H46" s="88"/>
      <c r="I46" s="84" t="s">
        <v>6</v>
      </c>
      <c r="J46" s="84"/>
      <c r="K46" s="84" t="s">
        <v>27</v>
      </c>
      <c r="L46" s="84"/>
      <c r="M46" s="84"/>
      <c r="N46" s="84"/>
      <c r="O46" s="84" t="str">
        <f>+O40</f>
        <v>Норматив
 горячей воды
куб.м. ** Гкал/куб.м</v>
      </c>
      <c r="P46" s="84"/>
      <c r="Q46" s="84"/>
      <c r="R46" s="84"/>
      <c r="S46" s="84"/>
      <c r="T46" s="84" t="s">
        <v>7</v>
      </c>
      <c r="U46" s="84"/>
      <c r="V46" s="84"/>
      <c r="W46" s="84"/>
      <c r="X46" s="84"/>
      <c r="AG46" s="16"/>
      <c r="AI46" s="21"/>
    </row>
    <row r="47" spans="1:38" ht="12.75" customHeight="1">
      <c r="A47" s="76">
        <v>1</v>
      </c>
      <c r="B47" s="77"/>
      <c r="C47" s="76">
        <v>2</v>
      </c>
      <c r="D47" s="85"/>
      <c r="E47" s="85"/>
      <c r="F47" s="85"/>
      <c r="G47" s="85"/>
      <c r="H47" s="77"/>
      <c r="I47" s="83">
        <v>3</v>
      </c>
      <c r="J47" s="83"/>
      <c r="K47" s="83">
        <v>4</v>
      </c>
      <c r="L47" s="83"/>
      <c r="M47" s="83"/>
      <c r="N47" s="83"/>
      <c r="O47" s="83">
        <v>5</v>
      </c>
      <c r="P47" s="83"/>
      <c r="Q47" s="83"/>
      <c r="R47" s="83"/>
      <c r="S47" s="83"/>
      <c r="T47" s="83">
        <v>6</v>
      </c>
      <c r="U47" s="83"/>
      <c r="V47" s="83"/>
      <c r="W47" s="83"/>
      <c r="X47" s="83"/>
      <c r="AG47" s="16"/>
      <c r="AI47" s="21"/>
      <c r="AJ47" s="16"/>
      <c r="AL47" s="16"/>
    </row>
    <row r="48" spans="1:38" ht="12.75">
      <c r="A48" s="82" t="s">
        <v>8</v>
      </c>
      <c r="B48" s="59"/>
      <c r="C48" s="101" t="s">
        <v>9</v>
      </c>
      <c r="D48" s="101"/>
      <c r="E48" s="101"/>
      <c r="F48" s="101"/>
      <c r="G48" s="101"/>
      <c r="H48" s="101"/>
      <c r="I48" s="102" t="s">
        <v>10</v>
      </c>
      <c r="J48" s="103"/>
      <c r="K48" s="95">
        <f>K16</f>
        <v>274.68</v>
      </c>
      <c r="L48" s="95"/>
      <c r="M48" s="95"/>
      <c r="N48" s="95"/>
      <c r="O48" s="104">
        <v>1.69</v>
      </c>
      <c r="P48" s="104"/>
      <c r="Q48" s="104"/>
      <c r="R48" s="104"/>
      <c r="S48" s="104"/>
      <c r="T48" s="95">
        <f>K48*O48</f>
        <v>464.2092</v>
      </c>
      <c r="U48" s="95"/>
      <c r="V48" s="95"/>
      <c r="W48" s="95"/>
      <c r="X48" s="95"/>
      <c r="AG48" s="105">
        <f>T48+T49</f>
        <v>889.1035075</v>
      </c>
      <c r="AI48" s="21"/>
      <c r="AJ48" s="107">
        <v>609.59</v>
      </c>
      <c r="AL48" s="98">
        <f>AG48/AJ48</f>
        <v>1.4585270550698008</v>
      </c>
    </row>
    <row r="49" spans="1:38" ht="12.75">
      <c r="A49" s="60"/>
      <c r="B49" s="62"/>
      <c r="C49" s="101" t="s">
        <v>11</v>
      </c>
      <c r="D49" s="101"/>
      <c r="E49" s="101"/>
      <c r="F49" s="101"/>
      <c r="G49" s="101"/>
      <c r="H49" s="101"/>
      <c r="I49" s="102" t="s">
        <v>12</v>
      </c>
      <c r="J49" s="103"/>
      <c r="K49" s="95">
        <f>K17</f>
        <v>3867.95</v>
      </c>
      <c r="L49" s="95"/>
      <c r="M49" s="95"/>
      <c r="N49" s="95"/>
      <c r="O49" s="94">
        <f>O48*O17</f>
        <v>0.10985</v>
      </c>
      <c r="P49" s="94"/>
      <c r="Q49" s="94"/>
      <c r="R49" s="94"/>
      <c r="S49" s="94"/>
      <c r="T49" s="95">
        <f>K49*O49</f>
        <v>424.89430749999997</v>
      </c>
      <c r="U49" s="95"/>
      <c r="V49" s="95"/>
      <c r="W49" s="95"/>
      <c r="X49" s="95"/>
      <c r="AG49" s="106"/>
      <c r="AI49" s="21"/>
      <c r="AJ49" s="108"/>
      <c r="AL49" s="99"/>
    </row>
    <row r="50" spans="4:35" ht="12.75">
      <c r="D50" s="29"/>
      <c r="E50" s="29"/>
      <c r="F50" s="29"/>
      <c r="G50" s="29"/>
      <c r="H50" s="29"/>
      <c r="I50" s="29"/>
      <c r="J50" s="29"/>
      <c r="AG50" s="16"/>
      <c r="AI50" s="21"/>
    </row>
    <row r="51" spans="1:33" s="22" customFormat="1" ht="30" customHeight="1">
      <c r="A51" s="73" t="s">
        <v>41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</row>
    <row r="52" spans="1:35" ht="51" customHeight="1">
      <c r="A52" s="74" t="s">
        <v>5</v>
      </c>
      <c r="B52" s="75"/>
      <c r="C52" s="86" t="s">
        <v>26</v>
      </c>
      <c r="D52" s="87"/>
      <c r="E52" s="87"/>
      <c r="F52" s="87"/>
      <c r="G52" s="87"/>
      <c r="H52" s="88"/>
      <c r="I52" s="84" t="s">
        <v>6</v>
      </c>
      <c r="J52" s="84"/>
      <c r="K52" s="84" t="s">
        <v>27</v>
      </c>
      <c r="L52" s="84"/>
      <c r="M52" s="84"/>
      <c r="N52" s="84"/>
      <c r="O52" s="84" t="str">
        <f>+O46</f>
        <v>Норматив
 горячей воды
куб.м. ** Гкал/куб.м</v>
      </c>
      <c r="P52" s="84"/>
      <c r="Q52" s="84"/>
      <c r="R52" s="84"/>
      <c r="S52" s="84"/>
      <c r="T52" s="84" t="s">
        <v>7</v>
      </c>
      <c r="U52" s="84"/>
      <c r="V52" s="84"/>
      <c r="W52" s="84"/>
      <c r="X52" s="84"/>
      <c r="AG52" s="16"/>
      <c r="AI52" s="21"/>
    </row>
    <row r="53" spans="1:38" ht="12.75" customHeight="1">
      <c r="A53" s="76">
        <v>1</v>
      </c>
      <c r="B53" s="77"/>
      <c r="C53" s="76">
        <v>2</v>
      </c>
      <c r="D53" s="85"/>
      <c r="E53" s="85"/>
      <c r="F53" s="85"/>
      <c r="G53" s="85"/>
      <c r="H53" s="77"/>
      <c r="I53" s="83">
        <v>3</v>
      </c>
      <c r="J53" s="83"/>
      <c r="K53" s="83">
        <v>4</v>
      </c>
      <c r="L53" s="83"/>
      <c r="M53" s="83"/>
      <c r="N53" s="83"/>
      <c r="O53" s="83">
        <v>5</v>
      </c>
      <c r="P53" s="83"/>
      <c r="Q53" s="83"/>
      <c r="R53" s="83"/>
      <c r="S53" s="83"/>
      <c r="T53" s="83">
        <v>6</v>
      </c>
      <c r="U53" s="83"/>
      <c r="V53" s="83"/>
      <c r="W53" s="83"/>
      <c r="X53" s="83"/>
      <c r="AG53" s="16"/>
      <c r="AI53" s="21"/>
      <c r="AJ53" s="16"/>
      <c r="AL53" s="16"/>
    </row>
    <row r="54" spans="1:38" ht="12.75">
      <c r="A54" s="82" t="s">
        <v>8</v>
      </c>
      <c r="B54" s="59"/>
      <c r="C54" s="101" t="s">
        <v>9</v>
      </c>
      <c r="D54" s="101"/>
      <c r="E54" s="101"/>
      <c r="F54" s="101"/>
      <c r="G54" s="101"/>
      <c r="H54" s="101"/>
      <c r="I54" s="102" t="s">
        <v>10</v>
      </c>
      <c r="J54" s="103"/>
      <c r="K54" s="95">
        <f>K16</f>
        <v>274.68</v>
      </c>
      <c r="L54" s="95"/>
      <c r="M54" s="95"/>
      <c r="N54" s="95"/>
      <c r="O54" s="104">
        <v>1.24</v>
      </c>
      <c r="P54" s="104"/>
      <c r="Q54" s="104"/>
      <c r="R54" s="104"/>
      <c r="S54" s="104"/>
      <c r="T54" s="95">
        <f>K54*O54</f>
        <v>340.6032</v>
      </c>
      <c r="U54" s="95"/>
      <c r="V54" s="95"/>
      <c r="W54" s="95"/>
      <c r="X54" s="95"/>
      <c r="AG54" s="105">
        <f>T54+T55</f>
        <v>652.35997</v>
      </c>
      <c r="AI54" s="21"/>
      <c r="AJ54" s="107">
        <v>440.15</v>
      </c>
      <c r="AL54" s="98">
        <f>AG54/AJ54</f>
        <v>1.482131023514711</v>
      </c>
    </row>
    <row r="55" spans="1:38" ht="12.75">
      <c r="A55" s="60"/>
      <c r="B55" s="62"/>
      <c r="C55" s="101" t="s">
        <v>11</v>
      </c>
      <c r="D55" s="101"/>
      <c r="E55" s="101"/>
      <c r="F55" s="101"/>
      <c r="G55" s="101"/>
      <c r="H55" s="101"/>
      <c r="I55" s="102" t="s">
        <v>12</v>
      </c>
      <c r="J55" s="103"/>
      <c r="K55" s="95">
        <f>K17</f>
        <v>3867.95</v>
      </c>
      <c r="L55" s="95"/>
      <c r="M55" s="95"/>
      <c r="N55" s="95"/>
      <c r="O55" s="94">
        <f>O54*O17</f>
        <v>0.0806</v>
      </c>
      <c r="P55" s="94"/>
      <c r="Q55" s="94"/>
      <c r="R55" s="94"/>
      <c r="S55" s="94"/>
      <c r="T55" s="95">
        <f>K55*O55</f>
        <v>311.75677</v>
      </c>
      <c r="U55" s="95"/>
      <c r="V55" s="95"/>
      <c r="W55" s="95"/>
      <c r="X55" s="95"/>
      <c r="AG55" s="106"/>
      <c r="AI55" s="21"/>
      <c r="AJ55" s="108"/>
      <c r="AL55" s="99"/>
    </row>
    <row r="56" spans="4:35" ht="12.75">
      <c r="D56" s="29"/>
      <c r="E56" s="29"/>
      <c r="F56" s="29"/>
      <c r="G56" s="29"/>
      <c r="H56" s="29"/>
      <c r="I56" s="29"/>
      <c r="J56" s="29"/>
      <c r="AG56" s="16"/>
      <c r="AI56" s="21"/>
    </row>
    <row r="57" spans="1:33" s="22" customFormat="1" ht="29.25" customHeight="1">
      <c r="A57" s="73" t="s">
        <v>42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</row>
    <row r="58" spans="1:35" ht="51" customHeight="1">
      <c r="A58" s="74" t="s">
        <v>5</v>
      </c>
      <c r="B58" s="75"/>
      <c r="C58" s="86" t="s">
        <v>26</v>
      </c>
      <c r="D58" s="87"/>
      <c r="E58" s="87"/>
      <c r="F58" s="87"/>
      <c r="G58" s="87"/>
      <c r="H58" s="88"/>
      <c r="I58" s="84" t="s">
        <v>6</v>
      </c>
      <c r="J58" s="84"/>
      <c r="K58" s="84" t="s">
        <v>27</v>
      </c>
      <c r="L58" s="84"/>
      <c r="M58" s="84"/>
      <c r="N58" s="84"/>
      <c r="O58" s="84" t="str">
        <f>+O52</f>
        <v>Норматив
 горячей воды
куб.м. ** Гкал/куб.м</v>
      </c>
      <c r="P58" s="84"/>
      <c r="Q58" s="84"/>
      <c r="R58" s="84"/>
      <c r="S58" s="84"/>
      <c r="T58" s="84" t="s">
        <v>7</v>
      </c>
      <c r="U58" s="84"/>
      <c r="V58" s="84"/>
      <c r="W58" s="84"/>
      <c r="X58" s="84"/>
      <c r="AG58" s="16"/>
      <c r="AI58" s="21"/>
    </row>
    <row r="59" spans="1:38" ht="12.75" customHeight="1">
      <c r="A59" s="76">
        <v>1</v>
      </c>
      <c r="B59" s="77"/>
      <c r="C59" s="76">
        <v>2</v>
      </c>
      <c r="D59" s="85"/>
      <c r="E59" s="85"/>
      <c r="F59" s="85"/>
      <c r="G59" s="85"/>
      <c r="H59" s="77"/>
      <c r="I59" s="83">
        <v>3</v>
      </c>
      <c r="J59" s="83"/>
      <c r="K59" s="83">
        <v>4</v>
      </c>
      <c r="L59" s="83"/>
      <c r="M59" s="83"/>
      <c r="N59" s="83"/>
      <c r="O59" s="83">
        <v>5</v>
      </c>
      <c r="P59" s="83"/>
      <c r="Q59" s="83"/>
      <c r="R59" s="83"/>
      <c r="S59" s="83"/>
      <c r="T59" s="83">
        <v>6</v>
      </c>
      <c r="U59" s="83"/>
      <c r="V59" s="83"/>
      <c r="W59" s="83"/>
      <c r="X59" s="83"/>
      <c r="AG59" s="16"/>
      <c r="AI59" s="21"/>
      <c r="AJ59" s="16"/>
      <c r="AL59" s="16"/>
    </row>
    <row r="60" spans="1:38" ht="12.75">
      <c r="A60" s="82" t="s">
        <v>8</v>
      </c>
      <c r="B60" s="59"/>
      <c r="C60" s="101" t="s">
        <v>9</v>
      </c>
      <c r="D60" s="101"/>
      <c r="E60" s="101"/>
      <c r="F60" s="101"/>
      <c r="G60" s="101"/>
      <c r="H60" s="101"/>
      <c r="I60" s="102" t="s">
        <v>10</v>
      </c>
      <c r="J60" s="103"/>
      <c r="K60" s="95">
        <f>K16</f>
        <v>274.68</v>
      </c>
      <c r="L60" s="95"/>
      <c r="M60" s="95"/>
      <c r="N60" s="95"/>
      <c r="O60" s="104">
        <v>0.77</v>
      </c>
      <c r="P60" s="104"/>
      <c r="Q60" s="104"/>
      <c r="R60" s="104"/>
      <c r="S60" s="104"/>
      <c r="T60" s="95">
        <f>K60*O60</f>
        <v>211.5036</v>
      </c>
      <c r="U60" s="95"/>
      <c r="V60" s="95"/>
      <c r="W60" s="95"/>
      <c r="X60" s="95"/>
      <c r="AG60" s="105">
        <f>T60+T61</f>
        <v>405.0944975</v>
      </c>
      <c r="AI60" s="21"/>
      <c r="AJ60" s="107">
        <v>440.15</v>
      </c>
      <c r="AL60" s="98">
        <f>AG60/AJ60</f>
        <v>0.9203555549244576</v>
      </c>
    </row>
    <row r="61" spans="1:38" ht="12.75">
      <c r="A61" s="60"/>
      <c r="B61" s="62"/>
      <c r="C61" s="101" t="s">
        <v>11</v>
      </c>
      <c r="D61" s="101"/>
      <c r="E61" s="101"/>
      <c r="F61" s="101"/>
      <c r="G61" s="101"/>
      <c r="H61" s="101"/>
      <c r="I61" s="102" t="s">
        <v>12</v>
      </c>
      <c r="J61" s="103"/>
      <c r="K61" s="95">
        <f>K17</f>
        <v>3867.95</v>
      </c>
      <c r="L61" s="95"/>
      <c r="M61" s="95"/>
      <c r="N61" s="95"/>
      <c r="O61" s="94">
        <f>O60*O17</f>
        <v>0.050050000000000004</v>
      </c>
      <c r="P61" s="94"/>
      <c r="Q61" s="94"/>
      <c r="R61" s="94"/>
      <c r="S61" s="94"/>
      <c r="T61" s="95">
        <f>K61*O61</f>
        <v>193.5908975</v>
      </c>
      <c r="U61" s="95"/>
      <c r="V61" s="95"/>
      <c r="W61" s="95"/>
      <c r="X61" s="95"/>
      <c r="AG61" s="106"/>
      <c r="AI61" s="21"/>
      <c r="AJ61" s="108"/>
      <c r="AL61" s="99"/>
    </row>
    <row r="62" spans="4:35" ht="12.75">
      <c r="D62" s="29"/>
      <c r="E62" s="29"/>
      <c r="F62" s="29"/>
      <c r="G62" s="29"/>
      <c r="H62" s="29"/>
      <c r="I62" s="29"/>
      <c r="J62" s="29"/>
      <c r="AG62" s="16"/>
      <c r="AI62" s="21"/>
    </row>
    <row r="63" spans="1:33" s="22" customFormat="1" ht="29.25" customHeight="1">
      <c r="A63" s="73" t="s">
        <v>43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</row>
    <row r="64" spans="1:35" ht="51" customHeight="1">
      <c r="A64" s="74" t="s">
        <v>5</v>
      </c>
      <c r="B64" s="75"/>
      <c r="C64" s="86" t="s">
        <v>26</v>
      </c>
      <c r="D64" s="87"/>
      <c r="E64" s="87"/>
      <c r="F64" s="87"/>
      <c r="G64" s="87"/>
      <c r="H64" s="88"/>
      <c r="I64" s="84" t="s">
        <v>6</v>
      </c>
      <c r="J64" s="84"/>
      <c r="K64" s="84" t="s">
        <v>27</v>
      </c>
      <c r="L64" s="84"/>
      <c r="M64" s="84"/>
      <c r="N64" s="84"/>
      <c r="O64" s="84" t="str">
        <f>+O58</f>
        <v>Норматив
 горячей воды
куб.м. ** Гкал/куб.м</v>
      </c>
      <c r="P64" s="84"/>
      <c r="Q64" s="84"/>
      <c r="R64" s="84"/>
      <c r="S64" s="84"/>
      <c r="T64" s="84" t="s">
        <v>7</v>
      </c>
      <c r="U64" s="84"/>
      <c r="V64" s="84"/>
      <c r="W64" s="84"/>
      <c r="X64" s="84"/>
      <c r="AG64" s="16"/>
      <c r="AI64" s="21"/>
    </row>
    <row r="65" spans="1:38" ht="12.75" customHeight="1">
      <c r="A65" s="76">
        <v>1</v>
      </c>
      <c r="B65" s="77"/>
      <c r="C65" s="76">
        <v>2</v>
      </c>
      <c r="D65" s="85"/>
      <c r="E65" s="85"/>
      <c r="F65" s="85"/>
      <c r="G65" s="85"/>
      <c r="H65" s="77"/>
      <c r="I65" s="83">
        <v>3</v>
      </c>
      <c r="J65" s="83"/>
      <c r="K65" s="83">
        <v>4</v>
      </c>
      <c r="L65" s="83"/>
      <c r="M65" s="83"/>
      <c r="N65" s="83"/>
      <c r="O65" s="83">
        <v>5</v>
      </c>
      <c r="P65" s="83"/>
      <c r="Q65" s="83"/>
      <c r="R65" s="83"/>
      <c r="S65" s="83"/>
      <c r="T65" s="83">
        <v>6</v>
      </c>
      <c r="U65" s="83"/>
      <c r="V65" s="83"/>
      <c r="W65" s="83"/>
      <c r="X65" s="83"/>
      <c r="AG65" s="16"/>
      <c r="AI65" s="21"/>
      <c r="AJ65" s="16"/>
      <c r="AL65" s="16"/>
    </row>
    <row r="66" spans="1:38" ht="12.75">
      <c r="A66" s="82" t="s">
        <v>8</v>
      </c>
      <c r="B66" s="59"/>
      <c r="C66" s="101" t="s">
        <v>9</v>
      </c>
      <c r="D66" s="101"/>
      <c r="E66" s="101"/>
      <c r="F66" s="101"/>
      <c r="G66" s="101"/>
      <c r="H66" s="101"/>
      <c r="I66" s="102" t="s">
        <v>10</v>
      </c>
      <c r="J66" s="103"/>
      <c r="K66" s="95">
        <f>K16</f>
        <v>274.68</v>
      </c>
      <c r="L66" s="95"/>
      <c r="M66" s="95"/>
      <c r="N66" s="95"/>
      <c r="O66" s="104">
        <v>1.24</v>
      </c>
      <c r="P66" s="104"/>
      <c r="Q66" s="104"/>
      <c r="R66" s="104"/>
      <c r="S66" s="104"/>
      <c r="T66" s="95">
        <f>K66*O66</f>
        <v>340.6032</v>
      </c>
      <c r="U66" s="95"/>
      <c r="V66" s="95"/>
      <c r="W66" s="95"/>
      <c r="X66" s="95"/>
      <c r="AG66" s="105">
        <f>T66+T67</f>
        <v>652.35997</v>
      </c>
      <c r="AI66" s="21"/>
      <c r="AJ66" s="107">
        <v>155.6</v>
      </c>
      <c r="AL66" s="98">
        <f>AG66/AJ66</f>
        <v>4.192544794344473</v>
      </c>
    </row>
    <row r="67" spans="1:38" ht="12.75">
      <c r="A67" s="60"/>
      <c r="B67" s="62"/>
      <c r="C67" s="101" t="s">
        <v>11</v>
      </c>
      <c r="D67" s="101"/>
      <c r="E67" s="101"/>
      <c r="F67" s="101"/>
      <c r="G67" s="101"/>
      <c r="H67" s="101"/>
      <c r="I67" s="102" t="s">
        <v>12</v>
      </c>
      <c r="J67" s="103"/>
      <c r="K67" s="95">
        <f>K17</f>
        <v>3867.95</v>
      </c>
      <c r="L67" s="95"/>
      <c r="M67" s="95"/>
      <c r="N67" s="95"/>
      <c r="O67" s="94">
        <f>O66*O17</f>
        <v>0.0806</v>
      </c>
      <c r="P67" s="94"/>
      <c r="Q67" s="94"/>
      <c r="R67" s="94"/>
      <c r="S67" s="94"/>
      <c r="T67" s="95">
        <f>K67*O67</f>
        <v>311.75677</v>
      </c>
      <c r="U67" s="95"/>
      <c r="V67" s="95"/>
      <c r="W67" s="95"/>
      <c r="X67" s="95"/>
      <c r="AG67" s="106"/>
      <c r="AI67" s="21"/>
      <c r="AJ67" s="108"/>
      <c r="AL67" s="99"/>
    </row>
    <row r="68" spans="4:35" ht="12.75">
      <c r="D68" s="29"/>
      <c r="E68" s="29"/>
      <c r="F68" s="29"/>
      <c r="G68" s="29"/>
      <c r="H68" s="29"/>
      <c r="I68" s="29"/>
      <c r="J68" s="29"/>
      <c r="AG68" s="16"/>
      <c r="AI68" s="21"/>
    </row>
    <row r="69" spans="1:33" s="22" customFormat="1" ht="29.25" customHeight="1">
      <c r="A69" s="73" t="s">
        <v>44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</row>
    <row r="70" spans="1:35" ht="51" customHeight="1">
      <c r="A70" s="74" t="s">
        <v>5</v>
      </c>
      <c r="B70" s="75"/>
      <c r="C70" s="86" t="s">
        <v>26</v>
      </c>
      <c r="D70" s="87"/>
      <c r="E70" s="87"/>
      <c r="F70" s="87"/>
      <c r="G70" s="87"/>
      <c r="H70" s="88"/>
      <c r="I70" s="84" t="s">
        <v>6</v>
      </c>
      <c r="J70" s="84"/>
      <c r="K70" s="84" t="s">
        <v>27</v>
      </c>
      <c r="L70" s="84"/>
      <c r="M70" s="84"/>
      <c r="N70" s="84"/>
      <c r="O70" s="84" t="str">
        <f>+O64</f>
        <v>Норматив
 горячей воды
куб.м. ** Гкал/куб.м</v>
      </c>
      <c r="P70" s="84"/>
      <c r="Q70" s="84"/>
      <c r="R70" s="84"/>
      <c r="S70" s="84"/>
      <c r="T70" s="84" t="s">
        <v>7</v>
      </c>
      <c r="U70" s="84"/>
      <c r="V70" s="84"/>
      <c r="W70" s="84"/>
      <c r="X70" s="84"/>
      <c r="AG70" s="16"/>
      <c r="AI70" s="21"/>
    </row>
    <row r="71" spans="1:38" ht="12.75" customHeight="1">
      <c r="A71" s="76">
        <v>1</v>
      </c>
      <c r="B71" s="77"/>
      <c r="C71" s="76">
        <v>2</v>
      </c>
      <c r="D71" s="85"/>
      <c r="E71" s="85"/>
      <c r="F71" s="85"/>
      <c r="G71" s="85"/>
      <c r="H71" s="77"/>
      <c r="I71" s="83">
        <v>3</v>
      </c>
      <c r="J71" s="83"/>
      <c r="K71" s="83">
        <v>4</v>
      </c>
      <c r="L71" s="83"/>
      <c r="M71" s="83"/>
      <c r="N71" s="83"/>
      <c r="O71" s="83">
        <v>5</v>
      </c>
      <c r="P71" s="83"/>
      <c r="Q71" s="83"/>
      <c r="R71" s="83"/>
      <c r="S71" s="83"/>
      <c r="T71" s="83">
        <v>6</v>
      </c>
      <c r="U71" s="83"/>
      <c r="V71" s="83"/>
      <c r="W71" s="83"/>
      <c r="X71" s="83"/>
      <c r="AG71" s="16"/>
      <c r="AI71" s="21"/>
      <c r="AJ71" s="16"/>
      <c r="AL71" s="16"/>
    </row>
    <row r="72" spans="1:38" ht="12.75">
      <c r="A72" s="82" t="s">
        <v>8</v>
      </c>
      <c r="B72" s="59"/>
      <c r="C72" s="101" t="s">
        <v>9</v>
      </c>
      <c r="D72" s="101"/>
      <c r="E72" s="101"/>
      <c r="F72" s="101"/>
      <c r="G72" s="101"/>
      <c r="H72" s="101"/>
      <c r="I72" s="102" t="s">
        <v>10</v>
      </c>
      <c r="J72" s="103"/>
      <c r="K72" s="95">
        <f>K16</f>
        <v>274.68</v>
      </c>
      <c r="L72" s="95"/>
      <c r="M72" s="95"/>
      <c r="N72" s="95"/>
      <c r="O72" s="104">
        <v>0.55</v>
      </c>
      <c r="P72" s="104"/>
      <c r="Q72" s="104"/>
      <c r="R72" s="104"/>
      <c r="S72" s="104"/>
      <c r="T72" s="95">
        <f>K72*O72</f>
        <v>151.074</v>
      </c>
      <c r="U72" s="95"/>
      <c r="V72" s="95"/>
      <c r="W72" s="95"/>
      <c r="X72" s="95"/>
      <c r="AG72" s="105">
        <f>T72+T73</f>
        <v>289.35321250000004</v>
      </c>
      <c r="AI72" s="21"/>
      <c r="AJ72" s="107">
        <v>155.6</v>
      </c>
      <c r="AL72" s="98">
        <f>AG72/AJ72</f>
        <v>1.8595964813624681</v>
      </c>
    </row>
    <row r="73" spans="1:38" ht="12.75">
      <c r="A73" s="60"/>
      <c r="B73" s="62"/>
      <c r="C73" s="101" t="s">
        <v>11</v>
      </c>
      <c r="D73" s="101"/>
      <c r="E73" s="101"/>
      <c r="F73" s="101"/>
      <c r="G73" s="101"/>
      <c r="H73" s="101"/>
      <c r="I73" s="102" t="s">
        <v>12</v>
      </c>
      <c r="J73" s="103"/>
      <c r="K73" s="95">
        <f>K17</f>
        <v>3867.95</v>
      </c>
      <c r="L73" s="95"/>
      <c r="M73" s="95"/>
      <c r="N73" s="95"/>
      <c r="O73" s="94">
        <f>O72*O17</f>
        <v>0.035750000000000004</v>
      </c>
      <c r="P73" s="94"/>
      <c r="Q73" s="94"/>
      <c r="R73" s="94"/>
      <c r="S73" s="94"/>
      <c r="T73" s="95">
        <f>K73*O73</f>
        <v>138.2792125</v>
      </c>
      <c r="U73" s="95"/>
      <c r="V73" s="95"/>
      <c r="W73" s="95"/>
      <c r="X73" s="95"/>
      <c r="AG73" s="106"/>
      <c r="AI73" s="21"/>
      <c r="AJ73" s="108"/>
      <c r="AL73" s="99"/>
    </row>
    <row r="74" spans="4:35" ht="12.75">
      <c r="D74" s="29"/>
      <c r="E74" s="29"/>
      <c r="F74" s="29"/>
      <c r="G74" s="29"/>
      <c r="H74" s="29"/>
      <c r="I74" s="29"/>
      <c r="J74" s="29"/>
      <c r="AG74" s="16"/>
      <c r="AI74" s="21"/>
    </row>
    <row r="75" spans="1:33" s="22" customFormat="1" ht="29.25" customHeight="1">
      <c r="A75" s="73" t="s">
        <v>45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</row>
    <row r="76" spans="1:35" ht="51" customHeight="1">
      <c r="A76" s="74" t="s">
        <v>5</v>
      </c>
      <c r="B76" s="75"/>
      <c r="C76" s="86" t="s">
        <v>26</v>
      </c>
      <c r="D76" s="87"/>
      <c r="E76" s="87"/>
      <c r="F76" s="87"/>
      <c r="G76" s="87"/>
      <c r="H76" s="88"/>
      <c r="I76" s="84" t="s">
        <v>6</v>
      </c>
      <c r="J76" s="84"/>
      <c r="K76" s="84" t="s">
        <v>27</v>
      </c>
      <c r="L76" s="84"/>
      <c r="M76" s="84"/>
      <c r="N76" s="84"/>
      <c r="O76" s="84" t="str">
        <f>+O70</f>
        <v>Норматив
 горячей воды
куб.м. ** Гкал/куб.м</v>
      </c>
      <c r="P76" s="84"/>
      <c r="Q76" s="84"/>
      <c r="R76" s="84"/>
      <c r="S76" s="84"/>
      <c r="T76" s="84" t="s">
        <v>7</v>
      </c>
      <c r="U76" s="84"/>
      <c r="V76" s="84"/>
      <c r="W76" s="84"/>
      <c r="X76" s="84"/>
      <c r="AG76" s="16"/>
      <c r="AI76" s="21"/>
    </row>
    <row r="77" spans="1:38" ht="12.75" customHeight="1">
      <c r="A77" s="76">
        <v>1</v>
      </c>
      <c r="B77" s="77"/>
      <c r="C77" s="76">
        <v>2</v>
      </c>
      <c r="D77" s="85"/>
      <c r="E77" s="85"/>
      <c r="F77" s="85"/>
      <c r="G77" s="85"/>
      <c r="H77" s="77"/>
      <c r="I77" s="83">
        <v>3</v>
      </c>
      <c r="J77" s="83"/>
      <c r="K77" s="83">
        <v>4</v>
      </c>
      <c r="L77" s="83"/>
      <c r="M77" s="83"/>
      <c r="N77" s="83"/>
      <c r="O77" s="83">
        <v>5</v>
      </c>
      <c r="P77" s="83"/>
      <c r="Q77" s="83"/>
      <c r="R77" s="83"/>
      <c r="S77" s="83"/>
      <c r="T77" s="83">
        <v>6</v>
      </c>
      <c r="U77" s="83"/>
      <c r="V77" s="83"/>
      <c r="W77" s="83"/>
      <c r="X77" s="83"/>
      <c r="AG77" s="16"/>
      <c r="AI77" s="21"/>
      <c r="AJ77" s="16"/>
      <c r="AL77" s="16"/>
    </row>
    <row r="78" spans="1:38" ht="12.75">
      <c r="A78" s="82" t="s">
        <v>8</v>
      </c>
      <c r="B78" s="59"/>
      <c r="C78" s="101" t="s">
        <v>9</v>
      </c>
      <c r="D78" s="101"/>
      <c r="E78" s="101"/>
      <c r="F78" s="101"/>
      <c r="G78" s="101"/>
      <c r="H78" s="101"/>
      <c r="I78" s="102" t="s">
        <v>10</v>
      </c>
      <c r="J78" s="103"/>
      <c r="K78" s="95">
        <f>K16</f>
        <v>274.68</v>
      </c>
      <c r="L78" s="95"/>
      <c r="M78" s="95"/>
      <c r="N78" s="95"/>
      <c r="O78" s="104">
        <v>1.91</v>
      </c>
      <c r="P78" s="104"/>
      <c r="Q78" s="104"/>
      <c r="R78" s="104"/>
      <c r="S78" s="104"/>
      <c r="T78" s="95">
        <f>K78*O78</f>
        <v>524.6388</v>
      </c>
      <c r="U78" s="95"/>
      <c r="V78" s="95"/>
      <c r="W78" s="95"/>
      <c r="X78" s="95"/>
      <c r="AG78" s="105">
        <f>T78+T79</f>
        <v>1004.8447924999999</v>
      </c>
      <c r="AI78" s="21"/>
      <c r="AJ78" s="107">
        <v>375.04</v>
      </c>
      <c r="AL78" s="98">
        <f>AG78/AJ78</f>
        <v>2.679300321299061</v>
      </c>
    </row>
    <row r="79" spans="1:38" ht="12.75">
      <c r="A79" s="60"/>
      <c r="B79" s="62"/>
      <c r="C79" s="101" t="s">
        <v>11</v>
      </c>
      <c r="D79" s="101"/>
      <c r="E79" s="101"/>
      <c r="F79" s="101"/>
      <c r="G79" s="101"/>
      <c r="H79" s="101"/>
      <c r="I79" s="102" t="s">
        <v>12</v>
      </c>
      <c r="J79" s="103"/>
      <c r="K79" s="95">
        <f>K17</f>
        <v>3867.95</v>
      </c>
      <c r="L79" s="95"/>
      <c r="M79" s="95"/>
      <c r="N79" s="95"/>
      <c r="O79" s="94">
        <f>O78*O17</f>
        <v>0.12415</v>
      </c>
      <c r="P79" s="94"/>
      <c r="Q79" s="94"/>
      <c r="R79" s="94"/>
      <c r="S79" s="94"/>
      <c r="T79" s="95">
        <f>K79*O79</f>
        <v>480.2059925</v>
      </c>
      <c r="U79" s="95"/>
      <c r="V79" s="95"/>
      <c r="W79" s="95"/>
      <c r="X79" s="95"/>
      <c r="AG79" s="106"/>
      <c r="AI79" s="21"/>
      <c r="AJ79" s="108"/>
      <c r="AL79" s="99"/>
    </row>
    <row r="80" spans="4:35" ht="12.75">
      <c r="D80" s="29"/>
      <c r="E80" s="29"/>
      <c r="F80" s="29"/>
      <c r="G80" s="29"/>
      <c r="H80" s="29"/>
      <c r="I80" s="29"/>
      <c r="J80" s="29"/>
      <c r="AG80" s="16"/>
      <c r="AI80" s="21"/>
    </row>
    <row r="81" spans="4:35" ht="12.75">
      <c r="D81" s="29"/>
      <c r="E81" s="29"/>
      <c r="F81" s="29"/>
      <c r="G81" s="29"/>
      <c r="H81" s="29"/>
      <c r="I81" s="29"/>
      <c r="J81" s="29"/>
      <c r="AG81" s="16"/>
      <c r="AI81" s="21"/>
    </row>
    <row r="82" spans="1:35" s="5" customFormat="1" ht="18.75">
      <c r="A82" s="70" t="s">
        <v>13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4"/>
      <c r="AG82" s="43"/>
      <c r="AH82"/>
      <c r="AI82" s="44"/>
    </row>
    <row r="83" spans="33:35" ht="12.75">
      <c r="AG83" s="16"/>
      <c r="AI83" s="21"/>
    </row>
    <row r="84" spans="1:35" ht="64.5" customHeight="1">
      <c r="A84" s="109" t="s">
        <v>5</v>
      </c>
      <c r="B84" s="110"/>
      <c r="C84" s="110"/>
      <c r="D84" s="110"/>
      <c r="E84" s="110"/>
      <c r="F84" s="110"/>
      <c r="G84" s="110"/>
      <c r="H84" s="111"/>
      <c r="I84" s="115" t="s">
        <v>14</v>
      </c>
      <c r="J84" s="115"/>
      <c r="K84" s="115"/>
      <c r="L84" s="115"/>
      <c r="M84" s="115"/>
      <c r="N84" s="115"/>
      <c r="O84" s="116" t="s">
        <v>56</v>
      </c>
      <c r="P84" s="117"/>
      <c r="Q84" s="117"/>
      <c r="R84" s="117"/>
      <c r="S84" s="118"/>
      <c r="T84" s="115" t="s">
        <v>15</v>
      </c>
      <c r="U84" s="115"/>
      <c r="V84" s="115"/>
      <c r="W84" s="115"/>
      <c r="X84" s="115"/>
      <c r="Y84" s="115"/>
      <c r="Z84" s="115" t="s">
        <v>16</v>
      </c>
      <c r="AA84" s="115"/>
      <c r="AB84" s="115"/>
      <c r="AC84" s="115"/>
      <c r="AD84" s="115"/>
      <c r="AE84" s="115"/>
      <c r="AF84" s="23"/>
      <c r="AG84" s="16"/>
      <c r="AI84" s="21"/>
    </row>
    <row r="85" spans="1:35" ht="12.75" customHeight="1">
      <c r="A85" s="112"/>
      <c r="B85" s="113"/>
      <c r="C85" s="113"/>
      <c r="D85" s="113"/>
      <c r="E85" s="113"/>
      <c r="F85" s="113"/>
      <c r="G85" s="113"/>
      <c r="H85" s="114"/>
      <c r="I85" s="115" t="s">
        <v>17</v>
      </c>
      <c r="J85" s="115"/>
      <c r="K85" s="115"/>
      <c r="L85" s="115"/>
      <c r="M85" s="115"/>
      <c r="N85" s="115"/>
      <c r="O85" s="116" t="s">
        <v>18</v>
      </c>
      <c r="P85" s="117"/>
      <c r="Q85" s="117"/>
      <c r="R85" s="117"/>
      <c r="S85" s="118"/>
      <c r="T85" s="115" t="s">
        <v>19</v>
      </c>
      <c r="U85" s="115"/>
      <c r="V85" s="115"/>
      <c r="W85" s="115"/>
      <c r="X85" s="115"/>
      <c r="Y85" s="115"/>
      <c r="Z85" s="115" t="s">
        <v>20</v>
      </c>
      <c r="AA85" s="115"/>
      <c r="AB85" s="115"/>
      <c r="AC85" s="115"/>
      <c r="AD85" s="115"/>
      <c r="AE85" s="115"/>
      <c r="AF85" s="7"/>
      <c r="AG85" s="16"/>
      <c r="AI85" s="21"/>
    </row>
    <row r="86" spans="1:38" s="8" customFormat="1" ht="12.75" customHeight="1">
      <c r="A86" s="119">
        <v>1</v>
      </c>
      <c r="B86" s="120"/>
      <c r="C86" s="120"/>
      <c r="D86" s="120"/>
      <c r="E86" s="120"/>
      <c r="F86" s="120"/>
      <c r="G86" s="120"/>
      <c r="H86" s="121"/>
      <c r="I86" s="122">
        <v>2</v>
      </c>
      <c r="J86" s="122"/>
      <c r="K86" s="122"/>
      <c r="L86" s="122"/>
      <c r="M86" s="122"/>
      <c r="N86" s="122"/>
      <c r="O86" s="89">
        <v>3</v>
      </c>
      <c r="P86" s="90"/>
      <c r="Q86" s="90"/>
      <c r="R86" s="90"/>
      <c r="S86" s="91"/>
      <c r="T86" s="122">
        <v>4</v>
      </c>
      <c r="U86" s="122"/>
      <c r="V86" s="122"/>
      <c r="W86" s="122"/>
      <c r="X86" s="122"/>
      <c r="Y86" s="122"/>
      <c r="Z86" s="122" t="s">
        <v>21</v>
      </c>
      <c r="AA86" s="122"/>
      <c r="AB86" s="122"/>
      <c r="AC86" s="122"/>
      <c r="AD86" s="122"/>
      <c r="AE86" s="122"/>
      <c r="AF86" s="24"/>
      <c r="AG86" s="45" t="s">
        <v>32</v>
      </c>
      <c r="AH86"/>
      <c r="AI86" s="46"/>
      <c r="AJ86" s="45" t="s">
        <v>57</v>
      </c>
      <c r="AL86" s="45" t="s">
        <v>31</v>
      </c>
    </row>
    <row r="87" spans="1:38" s="25" customFormat="1" ht="23.25" customHeight="1">
      <c r="A87" s="57" t="s">
        <v>58</v>
      </c>
      <c r="B87" s="58"/>
      <c r="C87" s="58"/>
      <c r="D87" s="58"/>
      <c r="E87" s="58"/>
      <c r="F87" s="58"/>
      <c r="G87" s="58"/>
      <c r="H87" s="59"/>
      <c r="I87" s="63">
        <v>19.8</v>
      </c>
      <c r="J87" s="63"/>
      <c r="K87" s="63"/>
      <c r="L87" s="63"/>
      <c r="M87" s="63"/>
      <c r="N87" s="63"/>
      <c r="O87" s="64">
        <v>0.0446</v>
      </c>
      <c r="P87" s="65"/>
      <c r="Q87" s="65"/>
      <c r="R87" s="65"/>
      <c r="S87" s="66"/>
      <c r="T87" s="67">
        <f>K17</f>
        <v>3867.95</v>
      </c>
      <c r="U87" s="67"/>
      <c r="V87" s="67"/>
      <c r="W87" s="67"/>
      <c r="X87" s="67"/>
      <c r="Y87" s="67"/>
      <c r="Z87" s="68">
        <f>I87*O87*T87</f>
        <v>3415.7092860000002</v>
      </c>
      <c r="AA87" s="68"/>
      <c r="AB87" s="68"/>
      <c r="AC87" s="68"/>
      <c r="AD87" s="68"/>
      <c r="AE87" s="68"/>
      <c r="AF87" s="30"/>
      <c r="AG87" s="47">
        <f>O87*T87</f>
        <v>172.51057</v>
      </c>
      <c r="AH87"/>
      <c r="AI87" s="48"/>
      <c r="AJ87" s="49">
        <v>54.52</v>
      </c>
      <c r="AL87" s="31">
        <f>AG87/AJ87</f>
        <v>3.164170396184886</v>
      </c>
    </row>
    <row r="88" spans="1:35" s="25" customFormat="1" ht="39" customHeight="1">
      <c r="A88" s="60"/>
      <c r="B88" s="61"/>
      <c r="C88" s="61"/>
      <c r="D88" s="61"/>
      <c r="E88" s="61"/>
      <c r="F88" s="61"/>
      <c r="G88" s="61"/>
      <c r="H88" s="62"/>
      <c r="I88" s="69" t="str">
        <f>CONCATENATE(I87," ",I85," х ",O87," ",O85," х ",T87," ",T85," = ",Z87," ",Z85)</f>
        <v>19,8 кв.м х 0,0446 Гкал/кв.м х 3867,95 руб./Гкал = 3415,709286 руб.</v>
      </c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9"/>
      <c r="AG88" s="50"/>
      <c r="AH88"/>
      <c r="AI88" s="48"/>
    </row>
    <row r="89" spans="1:38" s="25" customFormat="1" ht="23.25" customHeight="1">
      <c r="A89" s="57" t="s">
        <v>59</v>
      </c>
      <c r="B89" s="58"/>
      <c r="C89" s="58"/>
      <c r="D89" s="58"/>
      <c r="E89" s="58"/>
      <c r="F89" s="58"/>
      <c r="G89" s="58"/>
      <c r="H89" s="59"/>
      <c r="I89" s="63">
        <v>19.8</v>
      </c>
      <c r="J89" s="63"/>
      <c r="K89" s="63"/>
      <c r="L89" s="63"/>
      <c r="M89" s="63"/>
      <c r="N89" s="63"/>
      <c r="O89" s="64">
        <v>0.0452</v>
      </c>
      <c r="P89" s="65"/>
      <c r="Q89" s="65"/>
      <c r="R89" s="65"/>
      <c r="S89" s="66"/>
      <c r="T89" s="67">
        <f>+T87</f>
        <v>3867.95</v>
      </c>
      <c r="U89" s="67"/>
      <c r="V89" s="67"/>
      <c r="W89" s="67"/>
      <c r="X89" s="67"/>
      <c r="Y89" s="67"/>
      <c r="Z89" s="68">
        <f>I89*O89*T89</f>
        <v>3461.660532</v>
      </c>
      <c r="AA89" s="68"/>
      <c r="AB89" s="68"/>
      <c r="AC89" s="68"/>
      <c r="AD89" s="68"/>
      <c r="AE89" s="68"/>
      <c r="AF89" s="30"/>
      <c r="AG89" s="47">
        <f>O89*T89</f>
        <v>174.83133999999998</v>
      </c>
      <c r="AH89"/>
      <c r="AI89" s="48"/>
      <c r="AJ89" s="49">
        <v>54.52</v>
      </c>
      <c r="AL89" s="31">
        <f>AG89/AJ89</f>
        <v>3.2067377109317676</v>
      </c>
    </row>
    <row r="90" spans="1:35" s="25" customFormat="1" ht="35.25" customHeight="1">
      <c r="A90" s="60"/>
      <c r="B90" s="61"/>
      <c r="C90" s="61"/>
      <c r="D90" s="61"/>
      <c r="E90" s="61"/>
      <c r="F90" s="61"/>
      <c r="G90" s="61"/>
      <c r="H90" s="62"/>
      <c r="I90" s="69" t="str">
        <f>CONCATENATE(I89," ",I$85," х ",O89," ",O$85," х ",T89," ",T$85," = ",Z89," ",Z$85)</f>
        <v>19,8 кв.м х 0,0452 Гкал/кв.м х 3867,95 руб./Гкал = 3461,660532 руб.</v>
      </c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9"/>
      <c r="AG90" s="50"/>
      <c r="AH90"/>
      <c r="AI90" s="48"/>
    </row>
    <row r="91" spans="1:38" s="25" customFormat="1" ht="23.25" customHeight="1">
      <c r="A91" s="57" t="s">
        <v>60</v>
      </c>
      <c r="B91" s="58"/>
      <c r="C91" s="58"/>
      <c r="D91" s="58"/>
      <c r="E91" s="58"/>
      <c r="F91" s="58"/>
      <c r="G91" s="58"/>
      <c r="H91" s="59"/>
      <c r="I91" s="63">
        <v>19.8</v>
      </c>
      <c r="J91" s="63"/>
      <c r="K91" s="63"/>
      <c r="L91" s="63"/>
      <c r="M91" s="63"/>
      <c r="N91" s="63"/>
      <c r="O91" s="64">
        <v>0.0451</v>
      </c>
      <c r="P91" s="65"/>
      <c r="Q91" s="65"/>
      <c r="R91" s="65"/>
      <c r="S91" s="66"/>
      <c r="T91" s="67">
        <f>+T87</f>
        <v>3867.95</v>
      </c>
      <c r="U91" s="67"/>
      <c r="V91" s="67"/>
      <c r="W91" s="67"/>
      <c r="X91" s="67"/>
      <c r="Y91" s="67"/>
      <c r="Z91" s="68">
        <f>I91*O91*T91</f>
        <v>3454.001991</v>
      </c>
      <c r="AA91" s="68"/>
      <c r="AB91" s="68"/>
      <c r="AC91" s="68"/>
      <c r="AD91" s="68"/>
      <c r="AE91" s="68"/>
      <c r="AF91" s="30"/>
      <c r="AG91" s="47">
        <f>O91*T91</f>
        <v>174.444545</v>
      </c>
      <c r="AH91"/>
      <c r="AI91" s="48"/>
      <c r="AJ91" s="49">
        <v>54.52</v>
      </c>
      <c r="AL91" s="31">
        <f>AG91/AJ91</f>
        <v>3.1996431584739544</v>
      </c>
    </row>
    <row r="92" spans="1:35" s="25" customFormat="1" ht="34.5" customHeight="1">
      <c r="A92" s="60"/>
      <c r="B92" s="61"/>
      <c r="C92" s="61"/>
      <c r="D92" s="61"/>
      <c r="E92" s="61"/>
      <c r="F92" s="61"/>
      <c r="G92" s="61"/>
      <c r="H92" s="62"/>
      <c r="I92" s="69" t="str">
        <f>CONCATENATE(I91," ",I$85," х ",O91," ",O$85," х ",T91," ",T$85," = ",Z91," ",Z$85)</f>
        <v>19,8 кв.м х 0,0451 Гкал/кв.м х 3867,95 руб./Гкал = 3454,001991 руб.</v>
      </c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9"/>
      <c r="AG92" s="50"/>
      <c r="AH92"/>
      <c r="AI92" s="48"/>
    </row>
    <row r="93" spans="1:38" s="25" customFormat="1" ht="23.25" customHeight="1">
      <c r="A93" s="57" t="s">
        <v>61</v>
      </c>
      <c r="B93" s="58"/>
      <c r="C93" s="58"/>
      <c r="D93" s="58"/>
      <c r="E93" s="58"/>
      <c r="F93" s="58"/>
      <c r="G93" s="58"/>
      <c r="H93" s="59"/>
      <c r="I93" s="63">
        <v>19.8</v>
      </c>
      <c r="J93" s="63"/>
      <c r="K93" s="63"/>
      <c r="L93" s="63"/>
      <c r="M93" s="63"/>
      <c r="N93" s="63"/>
      <c r="O93" s="64">
        <v>0.0444</v>
      </c>
      <c r="P93" s="65"/>
      <c r="Q93" s="65"/>
      <c r="R93" s="65"/>
      <c r="S93" s="66"/>
      <c r="T93" s="67">
        <f>+T87</f>
        <v>3867.95</v>
      </c>
      <c r="U93" s="67"/>
      <c r="V93" s="67"/>
      <c r="W93" s="67"/>
      <c r="X93" s="67"/>
      <c r="Y93" s="67"/>
      <c r="Z93" s="68">
        <f>I93*O93*T93</f>
        <v>3400.392204</v>
      </c>
      <c r="AA93" s="68"/>
      <c r="AB93" s="68"/>
      <c r="AC93" s="68"/>
      <c r="AD93" s="68"/>
      <c r="AE93" s="68"/>
      <c r="AF93" s="30"/>
      <c r="AG93" s="47">
        <f>O93*T93</f>
        <v>171.73698</v>
      </c>
      <c r="AH93"/>
      <c r="AI93" s="48"/>
      <c r="AJ93" s="49">
        <v>54.52</v>
      </c>
      <c r="AL93" s="31">
        <f>AG93/AJ93</f>
        <v>3.1499812912692584</v>
      </c>
    </row>
    <row r="94" spans="1:35" s="25" customFormat="1" ht="27.75" customHeight="1">
      <c r="A94" s="60"/>
      <c r="B94" s="61"/>
      <c r="C94" s="61"/>
      <c r="D94" s="61"/>
      <c r="E94" s="61"/>
      <c r="F94" s="61"/>
      <c r="G94" s="61"/>
      <c r="H94" s="62"/>
      <c r="I94" s="69" t="str">
        <f>CONCATENATE(I93," ",I$85," х ",O93," ",O$85," х ",T93," ",T$85," = ",Z93," ",Z$85)</f>
        <v>19,8 кв.м х 0,0444 Гкал/кв.м х 3867,95 руб./Гкал = 3400,392204 руб.</v>
      </c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9"/>
      <c r="AG94" s="50"/>
      <c r="AH94"/>
      <c r="AI94" s="48"/>
    </row>
    <row r="95" spans="1:38" s="25" customFormat="1" ht="23.25" customHeight="1">
      <c r="A95" s="57" t="s">
        <v>62</v>
      </c>
      <c r="B95" s="58"/>
      <c r="C95" s="58"/>
      <c r="D95" s="58"/>
      <c r="E95" s="58"/>
      <c r="F95" s="58"/>
      <c r="G95" s="58"/>
      <c r="H95" s="59"/>
      <c r="I95" s="63">
        <v>19.8</v>
      </c>
      <c r="J95" s="63"/>
      <c r="K95" s="63"/>
      <c r="L95" s="63"/>
      <c r="M95" s="63"/>
      <c r="N95" s="63"/>
      <c r="O95" s="64">
        <v>0.0284</v>
      </c>
      <c r="P95" s="65"/>
      <c r="Q95" s="65"/>
      <c r="R95" s="65"/>
      <c r="S95" s="66"/>
      <c r="T95" s="67">
        <f>+T87</f>
        <v>3867.95</v>
      </c>
      <c r="U95" s="67"/>
      <c r="V95" s="67"/>
      <c r="W95" s="67"/>
      <c r="X95" s="67"/>
      <c r="Y95" s="67"/>
      <c r="Z95" s="68">
        <f>I95*O95*T95</f>
        <v>2175.0256440000003</v>
      </c>
      <c r="AA95" s="68"/>
      <c r="AB95" s="68"/>
      <c r="AC95" s="68"/>
      <c r="AD95" s="68"/>
      <c r="AE95" s="68"/>
      <c r="AF95" s="30"/>
      <c r="AG95" s="47">
        <f>O95*T95</f>
        <v>109.84978</v>
      </c>
      <c r="AH95"/>
      <c r="AI95" s="48"/>
      <c r="AJ95" s="49">
        <v>54.52</v>
      </c>
      <c r="AL95" s="31">
        <f>AG95/AJ95</f>
        <v>2.0148528980190754</v>
      </c>
    </row>
    <row r="96" spans="1:35" s="25" customFormat="1" ht="29.25" customHeight="1">
      <c r="A96" s="60"/>
      <c r="B96" s="61"/>
      <c r="C96" s="61"/>
      <c r="D96" s="61"/>
      <c r="E96" s="61"/>
      <c r="F96" s="61"/>
      <c r="G96" s="61"/>
      <c r="H96" s="62"/>
      <c r="I96" s="69" t="str">
        <f>CONCATENATE(I95," ",I$85," х ",O95," ",O$85," х ",T95," ",T$85," = ",Z95," ",Z$85)</f>
        <v>19,8 кв.м х 0,0284 Гкал/кв.м х 3867,95 руб./Гкал = 2175,025644 руб.</v>
      </c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9"/>
      <c r="AG96" s="50"/>
      <c r="AH96"/>
      <c r="AI96" s="48"/>
    </row>
    <row r="97" spans="1:38" s="25" customFormat="1" ht="23.25" customHeight="1">
      <c r="A97" s="57" t="s">
        <v>63</v>
      </c>
      <c r="B97" s="58"/>
      <c r="C97" s="58"/>
      <c r="D97" s="58"/>
      <c r="E97" s="58"/>
      <c r="F97" s="58"/>
      <c r="G97" s="58"/>
      <c r="H97" s="59"/>
      <c r="I97" s="63">
        <v>19.8</v>
      </c>
      <c r="J97" s="63"/>
      <c r="K97" s="63"/>
      <c r="L97" s="63"/>
      <c r="M97" s="63"/>
      <c r="N97" s="63"/>
      <c r="O97" s="64">
        <v>0.0287</v>
      </c>
      <c r="P97" s="65"/>
      <c r="Q97" s="65"/>
      <c r="R97" s="65"/>
      <c r="S97" s="66"/>
      <c r="T97" s="67">
        <f>+T87</f>
        <v>3867.95</v>
      </c>
      <c r="U97" s="67"/>
      <c r="V97" s="67"/>
      <c r="W97" s="67"/>
      <c r="X97" s="67"/>
      <c r="Y97" s="67"/>
      <c r="Z97" s="68">
        <f>I97*O97*T97</f>
        <v>2198.0012669999996</v>
      </c>
      <c r="AA97" s="68"/>
      <c r="AB97" s="68"/>
      <c r="AC97" s="68"/>
      <c r="AD97" s="68"/>
      <c r="AE97" s="68"/>
      <c r="AF97" s="30"/>
      <c r="AG97" s="47">
        <f>O97*T97</f>
        <v>111.010165</v>
      </c>
      <c r="AH97"/>
      <c r="AI97" s="48"/>
      <c r="AJ97" s="49">
        <v>54.52</v>
      </c>
      <c r="AL97" s="31">
        <f>AG97/AJ97</f>
        <v>2.0361365553925164</v>
      </c>
    </row>
    <row r="98" spans="1:35" s="25" customFormat="1" ht="34.5" customHeight="1">
      <c r="A98" s="60"/>
      <c r="B98" s="61"/>
      <c r="C98" s="61"/>
      <c r="D98" s="61"/>
      <c r="E98" s="61"/>
      <c r="F98" s="61"/>
      <c r="G98" s="61"/>
      <c r="H98" s="62"/>
      <c r="I98" s="69" t="str">
        <f>CONCATENATE(I97," ",I$85," х ",O97," ",O$85," х ",T97," ",T$85," = ",Z97," ",Z$85)</f>
        <v>19,8 кв.м х 0,0287 Гкал/кв.м х 3867,95 руб./Гкал = 2198,001267 руб.</v>
      </c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9"/>
      <c r="AG98" s="50"/>
      <c r="AH98"/>
      <c r="AI98" s="48"/>
    </row>
    <row r="99" spans="1:38" s="25" customFormat="1" ht="30.75" customHeight="1" hidden="1">
      <c r="A99" s="57" t="s">
        <v>64</v>
      </c>
      <c r="B99" s="58"/>
      <c r="C99" s="58"/>
      <c r="D99" s="58"/>
      <c r="E99" s="58"/>
      <c r="F99" s="58"/>
      <c r="G99" s="58"/>
      <c r="H99" s="59"/>
      <c r="I99" s="63">
        <v>19.8</v>
      </c>
      <c r="J99" s="63"/>
      <c r="K99" s="63"/>
      <c r="L99" s="63"/>
      <c r="M99" s="63"/>
      <c r="N99" s="63"/>
      <c r="O99" s="64">
        <v>0.0243</v>
      </c>
      <c r="P99" s="65"/>
      <c r="Q99" s="65"/>
      <c r="R99" s="65"/>
      <c r="S99" s="66"/>
      <c r="T99" s="67">
        <f>+T91</f>
        <v>3867.95</v>
      </c>
      <c r="U99" s="67"/>
      <c r="V99" s="67"/>
      <c r="W99" s="67"/>
      <c r="X99" s="67"/>
      <c r="Y99" s="67"/>
      <c r="Z99" s="68">
        <f>I99*O99*T99</f>
        <v>1861.025463</v>
      </c>
      <c r="AA99" s="68"/>
      <c r="AB99" s="68"/>
      <c r="AC99" s="68"/>
      <c r="AD99" s="68"/>
      <c r="AE99" s="68"/>
      <c r="AF99" s="30"/>
      <c r="AG99" s="47">
        <f>O99*T99</f>
        <v>93.99118499999999</v>
      </c>
      <c r="AH99"/>
      <c r="AI99" s="48"/>
      <c r="AJ99" s="49">
        <v>54.52</v>
      </c>
      <c r="AL99" s="31">
        <f>AG99/AJ99</f>
        <v>1.7239762472487157</v>
      </c>
    </row>
    <row r="100" spans="1:35" s="25" customFormat="1" ht="30.75" customHeight="1" hidden="1">
      <c r="A100" s="60"/>
      <c r="B100" s="61"/>
      <c r="C100" s="61"/>
      <c r="D100" s="61"/>
      <c r="E100" s="61"/>
      <c r="F100" s="61"/>
      <c r="G100" s="61"/>
      <c r="H100" s="62"/>
      <c r="I100" s="69" t="str">
        <f>CONCATENATE(I99," ",I$85," х ",O99," ",O$85," х ",T99," ",T$85," = ",Z99," ",Z$85)</f>
        <v>19,8 кв.м х 0,0243 Гкал/кв.м х 3867,95 руб./Гкал = 1861,025463 руб.</v>
      </c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9"/>
      <c r="AG100" s="50"/>
      <c r="AH100"/>
      <c r="AI100" s="48"/>
    </row>
    <row r="101" spans="1:38" s="25" customFormat="1" ht="30.75" customHeight="1" hidden="1">
      <c r="A101" s="57" t="s">
        <v>65</v>
      </c>
      <c r="B101" s="58"/>
      <c r="C101" s="58"/>
      <c r="D101" s="58"/>
      <c r="E101" s="58"/>
      <c r="F101" s="58"/>
      <c r="G101" s="58"/>
      <c r="H101" s="59"/>
      <c r="I101" s="63">
        <v>19.8</v>
      </c>
      <c r="J101" s="63"/>
      <c r="K101" s="63"/>
      <c r="L101" s="63"/>
      <c r="M101" s="63"/>
      <c r="N101" s="63"/>
      <c r="O101" s="64">
        <v>0.0247</v>
      </c>
      <c r="P101" s="65"/>
      <c r="Q101" s="65"/>
      <c r="R101" s="65"/>
      <c r="S101" s="66"/>
      <c r="T101" s="67">
        <f>+T91</f>
        <v>3867.95</v>
      </c>
      <c r="U101" s="67"/>
      <c r="V101" s="67"/>
      <c r="W101" s="67"/>
      <c r="X101" s="67"/>
      <c r="Y101" s="67"/>
      <c r="Z101" s="68">
        <f>I101*O101*T101</f>
        <v>1891.659627</v>
      </c>
      <c r="AA101" s="68"/>
      <c r="AB101" s="68"/>
      <c r="AC101" s="68"/>
      <c r="AD101" s="68"/>
      <c r="AE101" s="68"/>
      <c r="AF101" s="30"/>
      <c r="AG101" s="47">
        <f>O101*T101</f>
        <v>95.538365</v>
      </c>
      <c r="AH101"/>
      <c r="AI101" s="48"/>
      <c r="AJ101" s="49">
        <v>54.52</v>
      </c>
      <c r="AL101" s="31">
        <f>AG101/AJ101</f>
        <v>1.7523544570799705</v>
      </c>
    </row>
    <row r="102" spans="1:35" s="25" customFormat="1" ht="30.75" customHeight="1" hidden="1">
      <c r="A102" s="60"/>
      <c r="B102" s="61"/>
      <c r="C102" s="61"/>
      <c r="D102" s="61"/>
      <c r="E102" s="61"/>
      <c r="F102" s="61"/>
      <c r="G102" s="61"/>
      <c r="H102" s="62"/>
      <c r="I102" s="69" t="str">
        <f>CONCATENATE(I101," ",I$85," х ",O101," ",O$85," х ",T101," ",T$85," = ",Z101," ",Z$85)</f>
        <v>19,8 кв.м х 0,0247 Гкал/кв.м х 3867,95 руб./Гкал = 1891,659627 руб.</v>
      </c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9"/>
      <c r="AG102" s="50"/>
      <c r="AH102"/>
      <c r="AI102" s="48"/>
    </row>
    <row r="103" spans="1:38" s="25" customFormat="1" ht="23.25" customHeight="1">
      <c r="A103" s="57" t="s">
        <v>66</v>
      </c>
      <c r="B103" s="58"/>
      <c r="C103" s="58"/>
      <c r="D103" s="58"/>
      <c r="E103" s="58"/>
      <c r="F103" s="58"/>
      <c r="G103" s="58"/>
      <c r="H103" s="59"/>
      <c r="I103" s="63">
        <v>19.8</v>
      </c>
      <c r="J103" s="63"/>
      <c r="K103" s="63"/>
      <c r="L103" s="63"/>
      <c r="M103" s="63"/>
      <c r="N103" s="63"/>
      <c r="O103" s="64">
        <v>0.0192</v>
      </c>
      <c r="P103" s="65"/>
      <c r="Q103" s="65"/>
      <c r="R103" s="65"/>
      <c r="S103" s="66"/>
      <c r="T103" s="67">
        <f>+T87</f>
        <v>3867.95</v>
      </c>
      <c r="U103" s="67"/>
      <c r="V103" s="67"/>
      <c r="W103" s="67"/>
      <c r="X103" s="67"/>
      <c r="Y103" s="67"/>
      <c r="Z103" s="68">
        <f>I103*O103*T103</f>
        <v>1470.439872</v>
      </c>
      <c r="AA103" s="68"/>
      <c r="AB103" s="68"/>
      <c r="AC103" s="68"/>
      <c r="AD103" s="68"/>
      <c r="AE103" s="68"/>
      <c r="AF103" s="30"/>
      <c r="AG103" s="47">
        <f>O103*T103</f>
        <v>74.26463999999999</v>
      </c>
      <c r="AH103"/>
      <c r="AI103" s="48"/>
      <c r="AJ103" s="49">
        <v>54.52</v>
      </c>
      <c r="AL103" s="31">
        <f>AG103/AJ103</f>
        <v>1.3621540719002199</v>
      </c>
    </row>
    <row r="104" spans="1:35" s="25" customFormat="1" ht="43.5" customHeight="1">
      <c r="A104" s="60"/>
      <c r="B104" s="61"/>
      <c r="C104" s="61"/>
      <c r="D104" s="61"/>
      <c r="E104" s="61"/>
      <c r="F104" s="61"/>
      <c r="G104" s="61"/>
      <c r="H104" s="62"/>
      <c r="I104" s="69" t="str">
        <f>CONCATENATE(I103," ",I97," х ",O103," ",O97," х ",T103," ",T97," = ",Z103," ",Z97)</f>
        <v>19,8 19,8 х 0,0192 0,0287 х 3867,95 3867,95 = 1470,439872 2198,001267</v>
      </c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9"/>
      <c r="AG104" s="50"/>
      <c r="AH104"/>
      <c r="AI104" s="48"/>
    </row>
    <row r="105" spans="1:38" s="25" customFormat="1" ht="23.25" customHeight="1">
      <c r="A105" s="57" t="s">
        <v>67</v>
      </c>
      <c r="B105" s="58"/>
      <c r="C105" s="58"/>
      <c r="D105" s="58"/>
      <c r="E105" s="58"/>
      <c r="F105" s="58"/>
      <c r="G105" s="58"/>
      <c r="H105" s="59"/>
      <c r="I105" s="63">
        <v>19.8</v>
      </c>
      <c r="J105" s="63"/>
      <c r="K105" s="63"/>
      <c r="L105" s="63"/>
      <c r="M105" s="63"/>
      <c r="N105" s="63"/>
      <c r="O105" s="64">
        <v>0.0176</v>
      </c>
      <c r="P105" s="65"/>
      <c r="Q105" s="65"/>
      <c r="R105" s="65"/>
      <c r="S105" s="66"/>
      <c r="T105" s="67">
        <f>+T87</f>
        <v>3867.95</v>
      </c>
      <c r="U105" s="67"/>
      <c r="V105" s="67"/>
      <c r="W105" s="67"/>
      <c r="X105" s="67"/>
      <c r="Y105" s="67"/>
      <c r="Z105" s="68">
        <f>I105*O105*T105</f>
        <v>1347.903216</v>
      </c>
      <c r="AA105" s="68"/>
      <c r="AB105" s="68"/>
      <c r="AC105" s="68"/>
      <c r="AD105" s="68"/>
      <c r="AE105" s="68"/>
      <c r="AF105" s="30"/>
      <c r="AG105" s="47">
        <f>O105*T105</f>
        <v>68.07592</v>
      </c>
      <c r="AH105"/>
      <c r="AI105" s="48"/>
      <c r="AJ105" s="49">
        <v>54.52</v>
      </c>
      <c r="AL105" s="31">
        <f>AG105/AJ105</f>
        <v>1.2486412325752017</v>
      </c>
    </row>
    <row r="106" spans="1:35" s="25" customFormat="1" ht="18.75" customHeight="1">
      <c r="A106" s="60"/>
      <c r="B106" s="61"/>
      <c r="C106" s="61"/>
      <c r="D106" s="61"/>
      <c r="E106" s="61"/>
      <c r="F106" s="61"/>
      <c r="G106" s="61"/>
      <c r="H106" s="62"/>
      <c r="I106" s="69" t="str">
        <f>CONCATENATE(I105," ",I$85," х ",O105," ",O$85," х ",T105," ",T$85," = ",Z105," ",Z$85)</f>
        <v>19,8 кв.м х 0,0176 Гкал/кв.м х 3867,95 руб./Гкал = 1347,903216 руб.</v>
      </c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9"/>
      <c r="AG106" s="50"/>
      <c r="AH106"/>
      <c r="AI106" s="48"/>
    </row>
    <row r="107" spans="1:38" s="25" customFormat="1" ht="23.25" customHeight="1">
      <c r="A107" s="57" t="s">
        <v>68</v>
      </c>
      <c r="B107" s="58"/>
      <c r="C107" s="58"/>
      <c r="D107" s="58"/>
      <c r="E107" s="58"/>
      <c r="F107" s="58"/>
      <c r="G107" s="58"/>
      <c r="H107" s="59"/>
      <c r="I107" s="63">
        <v>19.8</v>
      </c>
      <c r="J107" s="63"/>
      <c r="K107" s="63"/>
      <c r="L107" s="63"/>
      <c r="M107" s="63"/>
      <c r="N107" s="63"/>
      <c r="O107" s="64">
        <v>0.0164</v>
      </c>
      <c r="P107" s="65"/>
      <c r="Q107" s="65"/>
      <c r="R107" s="65"/>
      <c r="S107" s="66"/>
      <c r="T107" s="67">
        <f>+T87</f>
        <v>3867.95</v>
      </c>
      <c r="U107" s="67"/>
      <c r="V107" s="67"/>
      <c r="W107" s="67"/>
      <c r="X107" s="67"/>
      <c r="Y107" s="67"/>
      <c r="Z107" s="68">
        <f>I107*O107*T107</f>
        <v>1256.0007240000002</v>
      </c>
      <c r="AA107" s="68"/>
      <c r="AB107" s="68"/>
      <c r="AC107" s="68"/>
      <c r="AD107" s="68"/>
      <c r="AE107" s="68"/>
      <c r="AF107" s="30"/>
      <c r="AG107" s="47">
        <f>O107*T107</f>
        <v>63.434380000000004</v>
      </c>
      <c r="AH107"/>
      <c r="AI107" s="48"/>
      <c r="AJ107" s="49">
        <v>54.52</v>
      </c>
      <c r="AL107" s="31">
        <f>AG107/AJ107</f>
        <v>1.163506603081438</v>
      </c>
    </row>
    <row r="108" spans="1:35" s="25" customFormat="1" ht="36.75" customHeight="1">
      <c r="A108" s="60"/>
      <c r="B108" s="61"/>
      <c r="C108" s="61"/>
      <c r="D108" s="61"/>
      <c r="E108" s="61"/>
      <c r="F108" s="61"/>
      <c r="G108" s="61"/>
      <c r="H108" s="62"/>
      <c r="I108" s="69" t="str">
        <f>CONCATENATE(I107," ",I$85," х ",O107," ",O$85," х ",T107," ",T$85," = ",Z107," ",Z$85)</f>
        <v>19,8 кв.м х 0,0164 Гкал/кв.м х 3867,95 руб./Гкал = 1256,000724 руб.</v>
      </c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9"/>
      <c r="AG108" s="50"/>
      <c r="AH108"/>
      <c r="AI108" s="48"/>
    </row>
    <row r="109" spans="1:38" s="25" customFormat="1" ht="23.25" customHeight="1">
      <c r="A109" s="57" t="s">
        <v>69</v>
      </c>
      <c r="B109" s="58"/>
      <c r="C109" s="58"/>
      <c r="D109" s="58"/>
      <c r="E109" s="58"/>
      <c r="F109" s="58"/>
      <c r="G109" s="58"/>
      <c r="H109" s="59"/>
      <c r="I109" s="63">
        <v>19.8</v>
      </c>
      <c r="J109" s="63"/>
      <c r="K109" s="63"/>
      <c r="L109" s="63"/>
      <c r="M109" s="63"/>
      <c r="N109" s="63"/>
      <c r="O109" s="64">
        <v>0.0179</v>
      </c>
      <c r="P109" s="65"/>
      <c r="Q109" s="65"/>
      <c r="R109" s="65"/>
      <c r="S109" s="66"/>
      <c r="T109" s="67">
        <f>+T87</f>
        <v>3867.95</v>
      </c>
      <c r="U109" s="67"/>
      <c r="V109" s="67"/>
      <c r="W109" s="67"/>
      <c r="X109" s="67"/>
      <c r="Y109" s="67"/>
      <c r="Z109" s="68">
        <f>I109*O109*T109</f>
        <v>1370.878839</v>
      </c>
      <c r="AA109" s="68"/>
      <c r="AB109" s="68"/>
      <c r="AC109" s="68"/>
      <c r="AD109" s="68"/>
      <c r="AE109" s="68"/>
      <c r="AF109" s="30"/>
      <c r="AG109" s="47">
        <f>O109*T109</f>
        <v>69.23630499999999</v>
      </c>
      <c r="AH109"/>
      <c r="AI109" s="48"/>
      <c r="AJ109" s="49">
        <v>54.52</v>
      </c>
      <c r="AL109" s="31">
        <f>AG109/AJ109</f>
        <v>1.2699248899486424</v>
      </c>
    </row>
    <row r="110" spans="1:35" s="25" customFormat="1" ht="20.25" customHeight="1">
      <c r="A110" s="60"/>
      <c r="B110" s="61"/>
      <c r="C110" s="61"/>
      <c r="D110" s="61"/>
      <c r="E110" s="61"/>
      <c r="F110" s="61"/>
      <c r="G110" s="61"/>
      <c r="H110" s="62"/>
      <c r="I110" s="69" t="str">
        <f>CONCATENATE(I109," ",I$85," х ",O109," ",O$85," х ",T109," ",T$85," = ",Z109," ",Z$85)</f>
        <v>19,8 кв.м х 0,0179 Гкал/кв.м х 3867,95 руб./Гкал = 1370,878839 руб.</v>
      </c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9"/>
      <c r="AG110" s="50"/>
      <c r="AH110"/>
      <c r="AI110" s="48"/>
    </row>
    <row r="111" spans="1:38" s="25" customFormat="1" ht="23.25" customHeight="1">
      <c r="A111" s="57" t="s">
        <v>70</v>
      </c>
      <c r="B111" s="58"/>
      <c r="C111" s="58"/>
      <c r="D111" s="58"/>
      <c r="E111" s="58"/>
      <c r="F111" s="58"/>
      <c r="G111" s="58"/>
      <c r="H111" s="59"/>
      <c r="I111" s="63">
        <v>19.8</v>
      </c>
      <c r="J111" s="63"/>
      <c r="K111" s="63"/>
      <c r="L111" s="63"/>
      <c r="M111" s="63"/>
      <c r="N111" s="63"/>
      <c r="O111" s="64">
        <v>0.0154</v>
      </c>
      <c r="P111" s="65"/>
      <c r="Q111" s="65"/>
      <c r="R111" s="65"/>
      <c r="S111" s="66"/>
      <c r="T111" s="67">
        <f>+T87</f>
        <v>3867.95</v>
      </c>
      <c r="U111" s="67"/>
      <c r="V111" s="67"/>
      <c r="W111" s="67"/>
      <c r="X111" s="67"/>
      <c r="Y111" s="67"/>
      <c r="Z111" s="68">
        <f>I111*O111*T111</f>
        <v>1179.415314</v>
      </c>
      <c r="AA111" s="68"/>
      <c r="AB111" s="68"/>
      <c r="AC111" s="68"/>
      <c r="AD111" s="68"/>
      <c r="AE111" s="68"/>
      <c r="AF111" s="30"/>
      <c r="AG111" s="47">
        <f>O111*T111</f>
        <v>59.56643</v>
      </c>
      <c r="AH111"/>
      <c r="AI111" s="48"/>
      <c r="AJ111" s="49">
        <v>54.52</v>
      </c>
      <c r="AL111" s="31">
        <f>AG111/AJ111</f>
        <v>1.0925610785033015</v>
      </c>
    </row>
    <row r="112" spans="1:35" s="25" customFormat="1" ht="20.25" customHeight="1">
      <c r="A112" s="60"/>
      <c r="B112" s="61"/>
      <c r="C112" s="61"/>
      <c r="D112" s="61"/>
      <c r="E112" s="61"/>
      <c r="F112" s="61"/>
      <c r="G112" s="61"/>
      <c r="H112" s="62"/>
      <c r="I112" s="69" t="str">
        <f>CONCATENATE(I111," ",I$85," х ",O111," ",O$85," х ",T111," ",T$85," = ",Z111," ",Z$85)</f>
        <v>19,8 кв.м х 0,0154 Гкал/кв.м х 3867,95 руб./Гкал = 1179,415314 руб.</v>
      </c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9"/>
      <c r="AG112" s="50"/>
      <c r="AH112"/>
      <c r="AI112" s="48"/>
    </row>
    <row r="113" ht="12.75">
      <c r="AJ113" s="15"/>
    </row>
    <row r="114" spans="1:36" s="26" customFormat="1" ht="18">
      <c r="A114" s="36" t="s">
        <v>46</v>
      </c>
      <c r="AE114" s="27"/>
      <c r="AF114" s="27"/>
      <c r="AG114" s="28"/>
      <c r="AJ114" s="28"/>
    </row>
    <row r="115" ht="12.75">
      <c r="AJ115" s="15"/>
    </row>
    <row r="116" spans="1:36" ht="12.75">
      <c r="A116" s="10" t="s">
        <v>22</v>
      </c>
      <c r="AJ116" s="15"/>
    </row>
    <row r="117" spans="1:36" ht="25.5" customHeight="1">
      <c r="A117" s="11" t="s">
        <v>23</v>
      </c>
      <c r="B117" s="54" t="str">
        <f>CONCATENATE("Тариф на тепловую энергию в размере ",K17," руб./Гкал (с НДС) утвержден Приказом Региональной энергетической комиссии Красноярского края ",AH117," № ",AI117)</f>
        <v>Тариф на тепловую энергию в размере 3867,95 руб./Гкал (с НДС) утвержден Приказом Региональной энергетической комиссии Красноярского края от 16.12.2015 г. № 567-п</v>
      </c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12"/>
      <c r="AH117" s="37" t="s">
        <v>47</v>
      </c>
      <c r="AI117" s="38" t="s">
        <v>48</v>
      </c>
      <c r="AJ117" s="15"/>
    </row>
    <row r="118" spans="1:36" ht="25.5" customHeight="1">
      <c r="A118" s="11">
        <v>2</v>
      </c>
      <c r="B118" s="54" t="str">
        <f>CONCATENATE("Тариф на горячую воду с использованием открытых систем теплоснабжения (горячего водоснабжения) "," утвержден Приказом Региональной энергетической комиссии Красноярского края ",AH118," № ",AI118)</f>
        <v>Тариф на горячую воду с использованием открытых систем теплоснабжения (горячего водоснабжения)  утвержден Приказом Региональной энергетической комиссии Красноярского края от 16.12.2015 г. № 569-п</v>
      </c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12"/>
      <c r="AH118" s="37" t="s">
        <v>47</v>
      </c>
      <c r="AI118" s="38" t="s">
        <v>49</v>
      </c>
      <c r="AJ118" s="15"/>
    </row>
    <row r="119" spans="1:36" ht="15" customHeight="1">
      <c r="A119" s="11">
        <v>3</v>
      </c>
      <c r="B119" s="54" t="str">
        <f>CONCATENATE("Тариф на теплоноситель "," утвержден Приказом Региональной энергетической комиссии Красноярского края ",AH119," № ",AI119)</f>
        <v>Тариф на теплоноситель  утвержден Приказом Региональной энергетической комиссии Красноярского края от 16.12.2015 г. № 568-п</v>
      </c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12"/>
      <c r="AH119" s="37" t="s">
        <v>47</v>
      </c>
      <c r="AI119" s="38" t="s">
        <v>50</v>
      </c>
      <c r="AJ119" s="15"/>
    </row>
    <row r="120" spans="1:39" ht="37.5" customHeight="1">
      <c r="A120" s="11">
        <v>4</v>
      </c>
      <c r="B120" s="55" t="s">
        <v>71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12"/>
      <c r="AL120" s="51"/>
      <c r="AM120" s="52"/>
    </row>
    <row r="121" spans="1:33" ht="38.25" customHeight="1">
      <c r="A121" s="11">
        <v>5</v>
      </c>
      <c r="B121" s="55" t="s">
        <v>51</v>
      </c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G121" s="16"/>
    </row>
    <row r="122" spans="1:31" ht="54.75" customHeight="1">
      <c r="A122" s="11">
        <v>6</v>
      </c>
      <c r="B122" s="55" t="s">
        <v>34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</row>
    <row r="123" spans="1:36" ht="12.75">
      <c r="A123" s="39" t="s">
        <v>52</v>
      </c>
      <c r="AJ123" s="15"/>
    </row>
    <row r="124" spans="1:36" ht="12.75">
      <c r="A124" s="40" t="s">
        <v>53</v>
      </c>
      <c r="AJ124" s="15"/>
    </row>
  </sheetData>
  <sheetProtection/>
  <mergeCells count="410">
    <mergeCell ref="O95:S95"/>
    <mergeCell ref="T95:Y95"/>
    <mergeCell ref="A86:H86"/>
    <mergeCell ref="I86:N86"/>
    <mergeCell ref="T86:Y86"/>
    <mergeCell ref="Z86:AE86"/>
    <mergeCell ref="A87:H88"/>
    <mergeCell ref="I87:N87"/>
    <mergeCell ref="T87:Y87"/>
    <mergeCell ref="Z87:AE87"/>
    <mergeCell ref="I88:AE88"/>
    <mergeCell ref="O87:S87"/>
    <mergeCell ref="T84:Y84"/>
    <mergeCell ref="Z84:AE84"/>
    <mergeCell ref="I85:N85"/>
    <mergeCell ref="O85:S85"/>
    <mergeCell ref="T85:Y85"/>
    <mergeCell ref="Z85:AE85"/>
    <mergeCell ref="AG78:AG79"/>
    <mergeCell ref="AJ78:AJ79"/>
    <mergeCell ref="AL78:AL79"/>
    <mergeCell ref="C79:H79"/>
    <mergeCell ref="I79:J79"/>
    <mergeCell ref="K79:N79"/>
    <mergeCell ref="O79:S79"/>
    <mergeCell ref="T79:X79"/>
    <mergeCell ref="A75:AE75"/>
    <mergeCell ref="AF75:AG75"/>
    <mergeCell ref="A76:B76"/>
    <mergeCell ref="A77:B77"/>
    <mergeCell ref="A78:B79"/>
    <mergeCell ref="C78:H78"/>
    <mergeCell ref="I78:J78"/>
    <mergeCell ref="K78:N78"/>
    <mergeCell ref="O78:S78"/>
    <mergeCell ref="T78:X78"/>
    <mergeCell ref="AG72:AG73"/>
    <mergeCell ref="AJ72:AJ73"/>
    <mergeCell ref="AL72:AL73"/>
    <mergeCell ref="C73:H73"/>
    <mergeCell ref="I73:J73"/>
    <mergeCell ref="K73:N73"/>
    <mergeCell ref="O73:S73"/>
    <mergeCell ref="T73:X73"/>
    <mergeCell ref="A69:AE69"/>
    <mergeCell ref="AF69:AG69"/>
    <mergeCell ref="A70:B70"/>
    <mergeCell ref="A71:B71"/>
    <mergeCell ref="A72:B73"/>
    <mergeCell ref="C72:H72"/>
    <mergeCell ref="I72:J72"/>
    <mergeCell ref="K72:N72"/>
    <mergeCell ref="O72:S72"/>
    <mergeCell ref="T72:X72"/>
    <mergeCell ref="AG66:AG67"/>
    <mergeCell ref="AJ66:AJ67"/>
    <mergeCell ref="AL66:AL67"/>
    <mergeCell ref="C67:H67"/>
    <mergeCell ref="I67:J67"/>
    <mergeCell ref="K67:N67"/>
    <mergeCell ref="O67:S67"/>
    <mergeCell ref="T67:X67"/>
    <mergeCell ref="A63:AE63"/>
    <mergeCell ref="AF63:AG63"/>
    <mergeCell ref="A64:B64"/>
    <mergeCell ref="A65:B65"/>
    <mergeCell ref="A66:B67"/>
    <mergeCell ref="C66:H66"/>
    <mergeCell ref="I66:J66"/>
    <mergeCell ref="K66:N66"/>
    <mergeCell ref="O66:S66"/>
    <mergeCell ref="T66:X66"/>
    <mergeCell ref="AG60:AG61"/>
    <mergeCell ref="AJ60:AJ61"/>
    <mergeCell ref="AL60:AL61"/>
    <mergeCell ref="C61:H61"/>
    <mergeCell ref="I61:J61"/>
    <mergeCell ref="K61:N61"/>
    <mergeCell ref="O61:S61"/>
    <mergeCell ref="T61:X61"/>
    <mergeCell ref="A57:AE57"/>
    <mergeCell ref="AF57:AG57"/>
    <mergeCell ref="A58:B58"/>
    <mergeCell ref="A59:B59"/>
    <mergeCell ref="A60:B61"/>
    <mergeCell ref="C60:H60"/>
    <mergeCell ref="I60:J60"/>
    <mergeCell ref="K60:N60"/>
    <mergeCell ref="O60:S60"/>
    <mergeCell ref="T60:X60"/>
    <mergeCell ref="AG54:AG55"/>
    <mergeCell ref="AJ54:AJ55"/>
    <mergeCell ref="AL54:AL55"/>
    <mergeCell ref="C55:H55"/>
    <mergeCell ref="I55:J55"/>
    <mergeCell ref="K55:N55"/>
    <mergeCell ref="O55:S55"/>
    <mergeCell ref="T55:X55"/>
    <mergeCell ref="A51:AE51"/>
    <mergeCell ref="AF51:AG51"/>
    <mergeCell ref="A52:B52"/>
    <mergeCell ref="A53:B53"/>
    <mergeCell ref="A54:B55"/>
    <mergeCell ref="C54:H54"/>
    <mergeCell ref="I54:J54"/>
    <mergeCell ref="K54:N54"/>
    <mergeCell ref="O54:S54"/>
    <mergeCell ref="T54:X54"/>
    <mergeCell ref="AG48:AG49"/>
    <mergeCell ref="AJ48:AJ49"/>
    <mergeCell ref="AL48:AL49"/>
    <mergeCell ref="C49:H49"/>
    <mergeCell ref="I49:J49"/>
    <mergeCell ref="K49:N49"/>
    <mergeCell ref="O49:S49"/>
    <mergeCell ref="T49:X49"/>
    <mergeCell ref="A45:AE45"/>
    <mergeCell ref="AF45:AG45"/>
    <mergeCell ref="A46:B46"/>
    <mergeCell ref="A47:B47"/>
    <mergeCell ref="A48:B49"/>
    <mergeCell ref="C48:H48"/>
    <mergeCell ref="I48:J48"/>
    <mergeCell ref="K48:N48"/>
    <mergeCell ref="O48:S48"/>
    <mergeCell ref="T48:X48"/>
    <mergeCell ref="AG42:AG43"/>
    <mergeCell ref="AJ42:AJ43"/>
    <mergeCell ref="AL42:AL43"/>
    <mergeCell ref="C43:H43"/>
    <mergeCell ref="I43:J43"/>
    <mergeCell ref="K43:N43"/>
    <mergeCell ref="O43:S43"/>
    <mergeCell ref="T43:X43"/>
    <mergeCell ref="A39:AE39"/>
    <mergeCell ref="AF39:AG39"/>
    <mergeCell ref="A40:B40"/>
    <mergeCell ref="A41:B41"/>
    <mergeCell ref="A42:B43"/>
    <mergeCell ref="C42:H42"/>
    <mergeCell ref="I42:J42"/>
    <mergeCell ref="K42:N42"/>
    <mergeCell ref="O42:S42"/>
    <mergeCell ref="T42:X42"/>
    <mergeCell ref="AJ36:AJ37"/>
    <mergeCell ref="AL36:AL37"/>
    <mergeCell ref="C37:H37"/>
    <mergeCell ref="I37:J37"/>
    <mergeCell ref="K37:N37"/>
    <mergeCell ref="O37:S37"/>
    <mergeCell ref="T37:X37"/>
    <mergeCell ref="AF33:AG33"/>
    <mergeCell ref="A34:B34"/>
    <mergeCell ref="A35:B35"/>
    <mergeCell ref="A36:B37"/>
    <mergeCell ref="C36:H36"/>
    <mergeCell ref="I36:J36"/>
    <mergeCell ref="K36:N36"/>
    <mergeCell ref="O36:S36"/>
    <mergeCell ref="T36:X36"/>
    <mergeCell ref="AG36:AG37"/>
    <mergeCell ref="AG30:AG31"/>
    <mergeCell ref="AJ30:AJ31"/>
    <mergeCell ref="AL30:AL31"/>
    <mergeCell ref="C31:H31"/>
    <mergeCell ref="I31:J31"/>
    <mergeCell ref="K31:N31"/>
    <mergeCell ref="O31:S31"/>
    <mergeCell ref="T31:X31"/>
    <mergeCell ref="A30:B31"/>
    <mergeCell ref="C30:H30"/>
    <mergeCell ref="I30:J30"/>
    <mergeCell ref="K30:N30"/>
    <mergeCell ref="O30:S30"/>
    <mergeCell ref="T30:X30"/>
    <mergeCell ref="AG24:AG25"/>
    <mergeCell ref="AJ24:AJ25"/>
    <mergeCell ref="AL24:AL25"/>
    <mergeCell ref="C25:H25"/>
    <mergeCell ref="I25:J25"/>
    <mergeCell ref="K25:N25"/>
    <mergeCell ref="O25:S25"/>
    <mergeCell ref="T25:X25"/>
    <mergeCell ref="A24:B25"/>
    <mergeCell ref="C24:H24"/>
    <mergeCell ref="I24:J24"/>
    <mergeCell ref="K24:N24"/>
    <mergeCell ref="O24:S24"/>
    <mergeCell ref="T24:X24"/>
    <mergeCell ref="A23:B23"/>
    <mergeCell ref="C23:H23"/>
    <mergeCell ref="I23:J23"/>
    <mergeCell ref="K23:N23"/>
    <mergeCell ref="O23:S23"/>
    <mergeCell ref="T23:X23"/>
    <mergeCell ref="A21:AE21"/>
    <mergeCell ref="A22:B22"/>
    <mergeCell ref="C22:H22"/>
    <mergeCell ref="I22:J22"/>
    <mergeCell ref="K22:N22"/>
    <mergeCell ref="O22:S22"/>
    <mergeCell ref="T22:X22"/>
    <mergeCell ref="T16:X16"/>
    <mergeCell ref="AG16:AG17"/>
    <mergeCell ref="AL16:AL17"/>
    <mergeCell ref="A19:AE19"/>
    <mergeCell ref="K16:N16"/>
    <mergeCell ref="T17:X17"/>
    <mergeCell ref="A15:B15"/>
    <mergeCell ref="C15:H15"/>
    <mergeCell ref="I15:J15"/>
    <mergeCell ref="K15:N15"/>
    <mergeCell ref="O15:S15"/>
    <mergeCell ref="T15:X15"/>
    <mergeCell ref="A5:AE5"/>
    <mergeCell ref="A8:AE8"/>
    <mergeCell ref="A12:X12"/>
    <mergeCell ref="A14:B14"/>
    <mergeCell ref="C14:H14"/>
    <mergeCell ref="I14:J14"/>
    <mergeCell ref="K14:N14"/>
    <mergeCell ref="O14:S14"/>
    <mergeCell ref="T14:X14"/>
    <mergeCell ref="O86:S86"/>
    <mergeCell ref="A82:AE82"/>
    <mergeCell ref="C77:H77"/>
    <mergeCell ref="I77:J77"/>
    <mergeCell ref="K77:N77"/>
    <mergeCell ref="O77:S77"/>
    <mergeCell ref="T77:X77"/>
    <mergeCell ref="A84:H85"/>
    <mergeCell ref="I84:N84"/>
    <mergeCell ref="O84:S84"/>
    <mergeCell ref="C76:H76"/>
    <mergeCell ref="I76:J76"/>
    <mergeCell ref="K76:N76"/>
    <mergeCell ref="O76:S76"/>
    <mergeCell ref="T76:X76"/>
    <mergeCell ref="C71:H71"/>
    <mergeCell ref="I71:J71"/>
    <mergeCell ref="K71:N71"/>
    <mergeCell ref="O71:S71"/>
    <mergeCell ref="T71:X71"/>
    <mergeCell ref="C70:H70"/>
    <mergeCell ref="I70:J70"/>
    <mergeCell ref="K70:N70"/>
    <mergeCell ref="O70:S70"/>
    <mergeCell ref="T70:X70"/>
    <mergeCell ref="C65:H65"/>
    <mergeCell ref="I65:J65"/>
    <mergeCell ref="K65:N65"/>
    <mergeCell ref="O65:S65"/>
    <mergeCell ref="T65:X65"/>
    <mergeCell ref="C64:H64"/>
    <mergeCell ref="I64:J64"/>
    <mergeCell ref="K64:N64"/>
    <mergeCell ref="O64:S64"/>
    <mergeCell ref="T64:X64"/>
    <mergeCell ref="C59:H59"/>
    <mergeCell ref="I59:J59"/>
    <mergeCell ref="K59:N59"/>
    <mergeCell ref="O59:S59"/>
    <mergeCell ref="T59:X59"/>
    <mergeCell ref="C58:H58"/>
    <mergeCell ref="I58:J58"/>
    <mergeCell ref="K58:N58"/>
    <mergeCell ref="O58:S58"/>
    <mergeCell ref="T58:X58"/>
    <mergeCell ref="C53:H53"/>
    <mergeCell ref="I53:J53"/>
    <mergeCell ref="K53:N53"/>
    <mergeCell ref="O53:S53"/>
    <mergeCell ref="T53:X53"/>
    <mergeCell ref="C52:H52"/>
    <mergeCell ref="I52:J52"/>
    <mergeCell ref="K52:N52"/>
    <mergeCell ref="O52:S52"/>
    <mergeCell ref="T52:X52"/>
    <mergeCell ref="C47:H47"/>
    <mergeCell ref="I47:J47"/>
    <mergeCell ref="K47:N47"/>
    <mergeCell ref="O47:S47"/>
    <mergeCell ref="T47:X47"/>
    <mergeCell ref="C46:H46"/>
    <mergeCell ref="I46:J46"/>
    <mergeCell ref="K46:N46"/>
    <mergeCell ref="O46:S46"/>
    <mergeCell ref="T46:X46"/>
    <mergeCell ref="C41:H41"/>
    <mergeCell ref="I41:J41"/>
    <mergeCell ref="K41:N41"/>
    <mergeCell ref="O41:S41"/>
    <mergeCell ref="T41:X41"/>
    <mergeCell ref="C40:H40"/>
    <mergeCell ref="I40:J40"/>
    <mergeCell ref="K40:N40"/>
    <mergeCell ref="O40:S40"/>
    <mergeCell ref="T40:X40"/>
    <mergeCell ref="C35:H35"/>
    <mergeCell ref="I35:J35"/>
    <mergeCell ref="K35:N35"/>
    <mergeCell ref="O35:S35"/>
    <mergeCell ref="T35:X35"/>
    <mergeCell ref="A33:AE33"/>
    <mergeCell ref="C34:H34"/>
    <mergeCell ref="I34:J34"/>
    <mergeCell ref="K34:N34"/>
    <mergeCell ref="O34:S34"/>
    <mergeCell ref="T34:X34"/>
    <mergeCell ref="T29:X29"/>
    <mergeCell ref="O28:S28"/>
    <mergeCell ref="T28:X28"/>
    <mergeCell ref="C29:H29"/>
    <mergeCell ref="I29:J29"/>
    <mergeCell ref="K29:N29"/>
    <mergeCell ref="O29:S29"/>
    <mergeCell ref="C28:H28"/>
    <mergeCell ref="I28:J28"/>
    <mergeCell ref="K28:N28"/>
    <mergeCell ref="A28:B28"/>
    <mergeCell ref="A29:B29"/>
    <mergeCell ref="C17:H17"/>
    <mergeCell ref="I17:J17"/>
    <mergeCell ref="K17:N17"/>
    <mergeCell ref="O17:S17"/>
    <mergeCell ref="A16:B17"/>
    <mergeCell ref="C16:H16"/>
    <mergeCell ref="I16:J16"/>
    <mergeCell ref="O16:S16"/>
    <mergeCell ref="A10:AE10"/>
    <mergeCell ref="A6:AE6"/>
    <mergeCell ref="A7:AD7"/>
    <mergeCell ref="A9:AE9"/>
    <mergeCell ref="A89:H90"/>
    <mergeCell ref="I89:N89"/>
    <mergeCell ref="O89:S89"/>
    <mergeCell ref="T89:Y89"/>
    <mergeCell ref="Z89:AE89"/>
    <mergeCell ref="A27:AE27"/>
    <mergeCell ref="I90:AE90"/>
    <mergeCell ref="A91:H92"/>
    <mergeCell ref="I91:N91"/>
    <mergeCell ref="O91:S91"/>
    <mergeCell ref="T91:Y91"/>
    <mergeCell ref="Z91:AE91"/>
    <mergeCell ref="I92:AE92"/>
    <mergeCell ref="A93:H94"/>
    <mergeCell ref="I93:N93"/>
    <mergeCell ref="O93:S93"/>
    <mergeCell ref="T93:Y93"/>
    <mergeCell ref="Z93:AE93"/>
    <mergeCell ref="I94:AE94"/>
    <mergeCell ref="Z95:AE95"/>
    <mergeCell ref="I96:AE96"/>
    <mergeCell ref="A97:H98"/>
    <mergeCell ref="I97:N97"/>
    <mergeCell ref="O97:S97"/>
    <mergeCell ref="T97:Y97"/>
    <mergeCell ref="Z97:AE97"/>
    <mergeCell ref="I98:AE98"/>
    <mergeCell ref="A95:H96"/>
    <mergeCell ref="I95:N95"/>
    <mergeCell ref="A99:H100"/>
    <mergeCell ref="I99:N99"/>
    <mergeCell ref="O99:S99"/>
    <mergeCell ref="T99:Y99"/>
    <mergeCell ref="Z99:AE99"/>
    <mergeCell ref="I100:AE100"/>
    <mergeCell ref="A101:H102"/>
    <mergeCell ref="I101:N101"/>
    <mergeCell ref="O101:S101"/>
    <mergeCell ref="T101:Y101"/>
    <mergeCell ref="Z101:AE101"/>
    <mergeCell ref="I102:AE102"/>
    <mergeCell ref="A103:H104"/>
    <mergeCell ref="I103:N103"/>
    <mergeCell ref="O103:S103"/>
    <mergeCell ref="T103:Y103"/>
    <mergeCell ref="Z103:AE103"/>
    <mergeCell ref="I104:AE104"/>
    <mergeCell ref="A105:H106"/>
    <mergeCell ref="I105:N105"/>
    <mergeCell ref="O105:S105"/>
    <mergeCell ref="T105:Y105"/>
    <mergeCell ref="Z105:AE105"/>
    <mergeCell ref="I106:AE106"/>
    <mergeCell ref="A107:H108"/>
    <mergeCell ref="I107:N107"/>
    <mergeCell ref="O107:S107"/>
    <mergeCell ref="T107:Y107"/>
    <mergeCell ref="Z107:AE107"/>
    <mergeCell ref="I108:AE108"/>
    <mergeCell ref="A109:H110"/>
    <mergeCell ref="I109:N109"/>
    <mergeCell ref="O109:S109"/>
    <mergeCell ref="T109:Y109"/>
    <mergeCell ref="Z109:AE109"/>
    <mergeCell ref="I110:AE110"/>
    <mergeCell ref="A111:H112"/>
    <mergeCell ref="I111:N111"/>
    <mergeCell ref="O111:S111"/>
    <mergeCell ref="T111:Y111"/>
    <mergeCell ref="Z111:AE111"/>
    <mergeCell ref="I112:AE112"/>
    <mergeCell ref="B117:AE117"/>
    <mergeCell ref="B118:AE118"/>
    <mergeCell ref="B119:AE119"/>
    <mergeCell ref="B120:AE120"/>
    <mergeCell ref="B121:AE121"/>
    <mergeCell ref="B122:AE122"/>
  </mergeCells>
  <printOptions horizontalCentered="1"/>
  <pageMargins left="0.5905511811023623" right="0.16" top="0.58" bottom="0.26" header="0.15748031496062992" footer="0.1968503937007874"/>
  <pageSetup fitToHeight="1" fitToWidth="1"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26"/>
  <sheetViews>
    <sheetView zoomScalePageLayoutView="0" workbookViewId="0" topLeftCell="A97">
      <selection activeCell="AH1" sqref="AH1:AL16384"/>
    </sheetView>
  </sheetViews>
  <sheetFormatPr defaultColWidth="3.375" defaultRowHeight="12.75"/>
  <cols>
    <col min="1" max="2" width="2.125" style="0" customWidth="1"/>
    <col min="3" max="7" width="3.125" style="0" customWidth="1"/>
    <col min="8" max="8" width="14.625" style="0" customWidth="1"/>
    <col min="9" max="29" width="3.375" style="0" customWidth="1"/>
    <col min="30" max="30" width="3.25390625" style="0" customWidth="1"/>
    <col min="31" max="31" width="3.375" style="0" customWidth="1"/>
    <col min="32" max="32" width="0.12890625" style="0" customWidth="1"/>
    <col min="33" max="33" width="13.625" style="15" bestFit="1" customWidth="1"/>
    <col min="34" max="34" width="14.375" style="0" hidden="1" customWidth="1"/>
    <col min="35" max="35" width="5.625" style="0" hidden="1" customWidth="1"/>
    <col min="36" max="36" width="12.25390625" style="0" hidden="1" customWidth="1"/>
    <col min="37" max="37" width="3.375" style="0" hidden="1" customWidth="1"/>
    <col min="38" max="38" width="8.375" style="0" hidden="1" customWidth="1"/>
  </cols>
  <sheetData>
    <row r="1" spans="20:33" s="13" customFormat="1" ht="16.5">
      <c r="T1" s="13" t="s">
        <v>24</v>
      </c>
      <c r="AG1" s="14"/>
    </row>
    <row r="2" spans="20:34" s="13" customFormat="1" ht="16.5">
      <c r="T2" s="41" t="s">
        <v>54</v>
      </c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G2" s="42"/>
      <c r="AH2"/>
    </row>
    <row r="3" spans="20:34" s="13" customFormat="1" ht="17.25" customHeight="1">
      <c r="T3" s="41" t="s">
        <v>55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G3" s="42"/>
      <c r="AH3"/>
    </row>
    <row r="4" s="13" customFormat="1" ht="16.5">
      <c r="AG4" s="14"/>
    </row>
    <row r="5" spans="1:32" ht="21" customHeight="1">
      <c r="A5" s="71" t="s">
        <v>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1"/>
    </row>
    <row r="6" spans="1:32" ht="21" customHeight="1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1"/>
    </row>
    <row r="7" spans="1:32" ht="21" customHeight="1">
      <c r="A7" s="71" t="s">
        <v>25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1"/>
      <c r="AF7" s="1"/>
    </row>
    <row r="8" spans="1:33" ht="21" customHeight="1">
      <c r="A8" s="92" t="str">
        <f>+'[6]Шуш_2'!A8</f>
        <v>с 1 июля 2016 г. по 31 декабря 2016 г.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2"/>
      <c r="AG8" s="16"/>
    </row>
    <row r="9" spans="1:32" ht="21" customHeight="1">
      <c r="A9" s="72" t="s">
        <v>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3"/>
    </row>
    <row r="10" spans="1:33" s="5" customFormat="1" ht="18.75">
      <c r="A10" s="70" t="s">
        <v>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4"/>
      <c r="AG10" s="17"/>
    </row>
    <row r="12" spans="1:33" s="6" customFormat="1" ht="15">
      <c r="A12" s="93" t="s">
        <v>4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AG12" s="18"/>
    </row>
    <row r="14" spans="1:24" ht="41.25" customHeight="1">
      <c r="A14" s="74" t="s">
        <v>5</v>
      </c>
      <c r="B14" s="75"/>
      <c r="C14" s="86" t="s">
        <v>26</v>
      </c>
      <c r="D14" s="87"/>
      <c r="E14" s="87"/>
      <c r="F14" s="87"/>
      <c r="G14" s="87"/>
      <c r="H14" s="88"/>
      <c r="I14" s="84" t="s">
        <v>6</v>
      </c>
      <c r="J14" s="84"/>
      <c r="K14" s="84" t="s">
        <v>27</v>
      </c>
      <c r="L14" s="84"/>
      <c r="M14" s="84"/>
      <c r="N14" s="84"/>
      <c r="O14" s="84" t="s">
        <v>33</v>
      </c>
      <c r="P14" s="84"/>
      <c r="Q14" s="84"/>
      <c r="R14" s="84"/>
      <c r="S14" s="84"/>
      <c r="T14" s="84" t="s">
        <v>7</v>
      </c>
      <c r="U14" s="84"/>
      <c r="V14" s="84"/>
      <c r="W14" s="84"/>
      <c r="X14" s="84"/>
    </row>
    <row r="15" spans="1:38" s="19" customFormat="1" ht="12.75">
      <c r="A15" s="76">
        <v>1</v>
      </c>
      <c r="B15" s="77"/>
      <c r="C15" s="76">
        <v>2</v>
      </c>
      <c r="D15" s="85"/>
      <c r="E15" s="85"/>
      <c r="F15" s="85"/>
      <c r="G15" s="85"/>
      <c r="H15" s="77"/>
      <c r="I15" s="83">
        <v>3</v>
      </c>
      <c r="J15" s="83"/>
      <c r="K15" s="83">
        <v>4</v>
      </c>
      <c r="L15" s="83"/>
      <c r="M15" s="83"/>
      <c r="N15" s="83"/>
      <c r="O15" s="83">
        <v>5</v>
      </c>
      <c r="P15" s="83"/>
      <c r="Q15" s="83"/>
      <c r="R15" s="83"/>
      <c r="S15" s="83"/>
      <c r="T15" s="83">
        <v>6</v>
      </c>
      <c r="U15" s="83"/>
      <c r="V15" s="83"/>
      <c r="W15" s="83"/>
      <c r="X15" s="83"/>
      <c r="AG15" s="15" t="s">
        <v>28</v>
      </c>
      <c r="AJ15" s="16" t="s">
        <v>28</v>
      </c>
      <c r="AK15"/>
      <c r="AL15" s="16" t="s">
        <v>31</v>
      </c>
    </row>
    <row r="16" spans="1:38" ht="12.75">
      <c r="A16" s="82" t="s">
        <v>8</v>
      </c>
      <c r="B16" s="59"/>
      <c r="C16" s="78" t="s">
        <v>9</v>
      </c>
      <c r="D16" s="78"/>
      <c r="E16" s="78"/>
      <c r="F16" s="78"/>
      <c r="G16" s="78"/>
      <c r="H16" s="78"/>
      <c r="I16" s="79" t="s">
        <v>10</v>
      </c>
      <c r="J16" s="79"/>
      <c r="K16" s="80">
        <v>274.68</v>
      </c>
      <c r="L16" s="80"/>
      <c r="M16" s="80"/>
      <c r="N16" s="80"/>
      <c r="O16" s="94">
        <v>0</v>
      </c>
      <c r="P16" s="94"/>
      <c r="Q16" s="94"/>
      <c r="R16" s="94"/>
      <c r="S16" s="94"/>
      <c r="T16" s="95">
        <f>K16</f>
        <v>274.68</v>
      </c>
      <c r="U16" s="95"/>
      <c r="V16" s="95"/>
      <c r="W16" s="95"/>
      <c r="X16" s="95"/>
      <c r="AG16" s="96">
        <f>T16+T17</f>
        <v>526.09675</v>
      </c>
      <c r="AJ16" s="34">
        <v>439.94</v>
      </c>
      <c r="AL16" s="98">
        <f>AG16/AJ16</f>
        <v>1.1958375005682593</v>
      </c>
    </row>
    <row r="17" spans="1:38" ht="12.75">
      <c r="A17" s="60"/>
      <c r="B17" s="62"/>
      <c r="C17" s="78" t="s">
        <v>11</v>
      </c>
      <c r="D17" s="78"/>
      <c r="E17" s="78"/>
      <c r="F17" s="78"/>
      <c r="G17" s="78"/>
      <c r="H17" s="78"/>
      <c r="I17" s="79" t="s">
        <v>12</v>
      </c>
      <c r="J17" s="79"/>
      <c r="K17" s="80">
        <v>3867.95</v>
      </c>
      <c r="L17" s="80"/>
      <c r="M17" s="80"/>
      <c r="N17" s="80"/>
      <c r="O17" s="81">
        <f>0.065</f>
        <v>0.065</v>
      </c>
      <c r="P17" s="81"/>
      <c r="Q17" s="81"/>
      <c r="R17" s="81"/>
      <c r="S17" s="81"/>
      <c r="T17" s="95">
        <f>K17*O17</f>
        <v>251.41675</v>
      </c>
      <c r="U17" s="95"/>
      <c r="V17" s="95"/>
      <c r="W17" s="95"/>
      <c r="X17" s="95"/>
      <c r="AG17" s="97"/>
      <c r="AJ17" s="35"/>
      <c r="AL17" s="99"/>
    </row>
    <row r="19" spans="1:35" s="6" customFormat="1" ht="15">
      <c r="A19" s="100" t="s">
        <v>29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32"/>
      <c r="AG19" s="32"/>
      <c r="AH19"/>
      <c r="AI19" s="20"/>
    </row>
    <row r="20" spans="1:35" ht="30" customHeight="1">
      <c r="A20" s="124" t="s">
        <v>72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G20" s="53">
        <v>1.5</v>
      </c>
      <c r="AI20" s="21"/>
    </row>
    <row r="21" spans="1:33" s="22" customFormat="1" ht="42.75" customHeight="1">
      <c r="A21" s="73" t="s">
        <v>35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33"/>
      <c r="AG21" s="33"/>
    </row>
    <row r="22" spans="1:35" ht="51" customHeight="1">
      <c r="A22" s="74" t="s">
        <v>5</v>
      </c>
      <c r="B22" s="75"/>
      <c r="C22" s="86" t="s">
        <v>26</v>
      </c>
      <c r="D22" s="87"/>
      <c r="E22" s="87"/>
      <c r="F22" s="87"/>
      <c r="G22" s="87"/>
      <c r="H22" s="88"/>
      <c r="I22" s="84" t="s">
        <v>6</v>
      </c>
      <c r="J22" s="84"/>
      <c r="K22" s="84" t="s">
        <v>27</v>
      </c>
      <c r="L22" s="84"/>
      <c r="M22" s="84"/>
      <c r="N22" s="84"/>
      <c r="O22" s="84" t="s">
        <v>36</v>
      </c>
      <c r="P22" s="84"/>
      <c r="Q22" s="84"/>
      <c r="R22" s="84"/>
      <c r="S22" s="84"/>
      <c r="T22" s="84" t="s">
        <v>7</v>
      </c>
      <c r="U22" s="84"/>
      <c r="V22" s="84"/>
      <c r="W22" s="84"/>
      <c r="X22" s="84"/>
      <c r="AG22" s="16"/>
      <c r="AI22" s="21"/>
    </row>
    <row r="23" spans="1:38" ht="12.75" customHeight="1">
      <c r="A23" s="76">
        <v>1</v>
      </c>
      <c r="B23" s="77"/>
      <c r="C23" s="76">
        <v>2</v>
      </c>
      <c r="D23" s="85"/>
      <c r="E23" s="85"/>
      <c r="F23" s="85"/>
      <c r="G23" s="85"/>
      <c r="H23" s="77"/>
      <c r="I23" s="83">
        <v>3</v>
      </c>
      <c r="J23" s="83"/>
      <c r="K23" s="83">
        <v>4</v>
      </c>
      <c r="L23" s="83"/>
      <c r="M23" s="83"/>
      <c r="N23" s="83"/>
      <c r="O23" s="83">
        <v>5</v>
      </c>
      <c r="P23" s="83"/>
      <c r="Q23" s="83"/>
      <c r="R23" s="83"/>
      <c r="S23" s="83"/>
      <c r="T23" s="83">
        <v>6</v>
      </c>
      <c r="U23" s="83"/>
      <c r="V23" s="83"/>
      <c r="W23" s="83"/>
      <c r="X23" s="83"/>
      <c r="AG23" s="16" t="s">
        <v>30</v>
      </c>
      <c r="AI23" s="21"/>
      <c r="AJ23" s="16" t="s">
        <v>30</v>
      </c>
      <c r="AL23" s="16" t="s">
        <v>31</v>
      </c>
    </row>
    <row r="24" spans="1:38" ht="12.75" customHeight="1">
      <c r="A24" s="82" t="s">
        <v>8</v>
      </c>
      <c r="B24" s="59"/>
      <c r="C24" s="101" t="s">
        <v>9</v>
      </c>
      <c r="D24" s="101"/>
      <c r="E24" s="101"/>
      <c r="F24" s="101"/>
      <c r="G24" s="101"/>
      <c r="H24" s="101"/>
      <c r="I24" s="102" t="s">
        <v>10</v>
      </c>
      <c r="J24" s="103"/>
      <c r="K24" s="95">
        <f>K16</f>
        <v>274.68</v>
      </c>
      <c r="L24" s="95"/>
      <c r="M24" s="95"/>
      <c r="N24" s="95"/>
      <c r="O24" s="104">
        <f>+ROUND('[6]Шуш_2'!O24*$AG$20,2)</f>
        <v>4.95</v>
      </c>
      <c r="P24" s="104"/>
      <c r="Q24" s="104"/>
      <c r="R24" s="104"/>
      <c r="S24" s="104"/>
      <c r="T24" s="95">
        <f>K24*O24</f>
        <v>1359.6660000000002</v>
      </c>
      <c r="U24" s="95"/>
      <c r="V24" s="95"/>
      <c r="W24" s="95"/>
      <c r="X24" s="95"/>
      <c r="AG24" s="105">
        <f>T24+T25</f>
        <v>2604.1789125000005</v>
      </c>
      <c r="AI24" s="21"/>
      <c r="AJ24" s="107">
        <v>844.99</v>
      </c>
      <c r="AL24" s="98">
        <f>AG24/AJ24</f>
        <v>3.0819050077515717</v>
      </c>
    </row>
    <row r="25" spans="1:38" ht="12.75" customHeight="1">
      <c r="A25" s="60"/>
      <c r="B25" s="62"/>
      <c r="C25" s="101" t="s">
        <v>11</v>
      </c>
      <c r="D25" s="101"/>
      <c r="E25" s="101"/>
      <c r="F25" s="101"/>
      <c r="G25" s="101"/>
      <c r="H25" s="101"/>
      <c r="I25" s="102" t="s">
        <v>12</v>
      </c>
      <c r="J25" s="103"/>
      <c r="K25" s="95">
        <f>K17</f>
        <v>3867.95</v>
      </c>
      <c r="L25" s="95"/>
      <c r="M25" s="95"/>
      <c r="N25" s="95"/>
      <c r="O25" s="94">
        <f>O24*O17</f>
        <v>0.32175000000000004</v>
      </c>
      <c r="P25" s="94"/>
      <c r="Q25" s="94"/>
      <c r="R25" s="94"/>
      <c r="S25" s="94"/>
      <c r="T25" s="95">
        <f>K25*O25</f>
        <v>1244.5129125</v>
      </c>
      <c r="U25" s="95"/>
      <c r="V25" s="95"/>
      <c r="W25" s="95"/>
      <c r="X25" s="95"/>
      <c r="AG25" s="106"/>
      <c r="AI25" s="21"/>
      <c r="AJ25" s="108"/>
      <c r="AL25" s="99"/>
    </row>
    <row r="26" spans="4:35" ht="12.75">
      <c r="D26" s="29"/>
      <c r="E26" s="29"/>
      <c r="F26" s="29"/>
      <c r="G26" s="29"/>
      <c r="H26" s="29"/>
      <c r="I26" s="29"/>
      <c r="J26" s="29"/>
      <c r="AG26" s="16"/>
      <c r="AI26" s="21"/>
    </row>
    <row r="27" spans="1:33" s="22" customFormat="1" ht="38.25" customHeight="1">
      <c r="A27" s="73" t="s">
        <v>37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33"/>
      <c r="AG27" s="33"/>
    </row>
    <row r="28" spans="1:35" ht="51" customHeight="1">
      <c r="A28" s="74" t="s">
        <v>5</v>
      </c>
      <c r="B28" s="75"/>
      <c r="C28" s="86" t="s">
        <v>26</v>
      </c>
      <c r="D28" s="87"/>
      <c r="E28" s="87"/>
      <c r="F28" s="87"/>
      <c r="G28" s="87"/>
      <c r="H28" s="88"/>
      <c r="I28" s="84" t="s">
        <v>6</v>
      </c>
      <c r="J28" s="84"/>
      <c r="K28" s="84" t="s">
        <v>27</v>
      </c>
      <c r="L28" s="84"/>
      <c r="M28" s="84"/>
      <c r="N28" s="84"/>
      <c r="O28" s="84" t="str">
        <f>+O22</f>
        <v>Норматив
 горячей воды
куб.м. ** Гкал/куб.м</v>
      </c>
      <c r="P28" s="84"/>
      <c r="Q28" s="84"/>
      <c r="R28" s="84"/>
      <c r="S28" s="84"/>
      <c r="T28" s="84" t="s">
        <v>7</v>
      </c>
      <c r="U28" s="84"/>
      <c r="V28" s="84"/>
      <c r="W28" s="84"/>
      <c r="X28" s="84"/>
      <c r="AG28" s="16"/>
      <c r="AI28" s="21"/>
    </row>
    <row r="29" spans="1:38" ht="12.75" customHeight="1">
      <c r="A29" s="76">
        <v>1</v>
      </c>
      <c r="B29" s="77"/>
      <c r="C29" s="76">
        <v>2</v>
      </c>
      <c r="D29" s="85"/>
      <c r="E29" s="85"/>
      <c r="F29" s="85"/>
      <c r="G29" s="85"/>
      <c r="H29" s="77"/>
      <c r="I29" s="83">
        <v>3</v>
      </c>
      <c r="J29" s="83"/>
      <c r="K29" s="83">
        <v>4</v>
      </c>
      <c r="L29" s="83"/>
      <c r="M29" s="83"/>
      <c r="N29" s="83"/>
      <c r="O29" s="83">
        <v>5</v>
      </c>
      <c r="P29" s="83"/>
      <c r="Q29" s="83"/>
      <c r="R29" s="83"/>
      <c r="S29" s="83"/>
      <c r="T29" s="83">
        <v>6</v>
      </c>
      <c r="U29" s="83"/>
      <c r="V29" s="83"/>
      <c r="W29" s="83"/>
      <c r="X29" s="83"/>
      <c r="AG29" s="16"/>
      <c r="AI29" s="21"/>
      <c r="AJ29" s="16"/>
      <c r="AL29" s="16"/>
    </row>
    <row r="30" spans="1:38" ht="12.75" customHeight="1">
      <c r="A30" s="82" t="s">
        <v>8</v>
      </c>
      <c r="B30" s="59"/>
      <c r="C30" s="101" t="s">
        <v>9</v>
      </c>
      <c r="D30" s="101"/>
      <c r="E30" s="101"/>
      <c r="F30" s="101"/>
      <c r="G30" s="101"/>
      <c r="H30" s="101"/>
      <c r="I30" s="102" t="s">
        <v>10</v>
      </c>
      <c r="J30" s="103"/>
      <c r="K30" s="95">
        <f>K16</f>
        <v>274.68</v>
      </c>
      <c r="L30" s="95"/>
      <c r="M30" s="95"/>
      <c r="N30" s="95"/>
      <c r="O30" s="104">
        <f>+ROUND('[6]Шуш_2'!O30*$AG$20,2)</f>
        <v>4.86</v>
      </c>
      <c r="P30" s="104"/>
      <c r="Q30" s="104"/>
      <c r="R30" s="104"/>
      <c r="S30" s="104"/>
      <c r="T30" s="95">
        <f>K30*O30</f>
        <v>1334.9448000000002</v>
      </c>
      <c r="U30" s="95"/>
      <c r="V30" s="95"/>
      <c r="W30" s="95"/>
      <c r="X30" s="95"/>
      <c r="AG30" s="105">
        <f>T30+T31</f>
        <v>2556.830205</v>
      </c>
      <c r="AI30" s="21"/>
      <c r="AJ30" s="107">
        <v>810.49</v>
      </c>
      <c r="AL30" s="98">
        <f>AG30/AJ30</f>
        <v>3.1546721181013955</v>
      </c>
    </row>
    <row r="31" spans="1:38" ht="12.75" customHeight="1">
      <c r="A31" s="60"/>
      <c r="B31" s="62"/>
      <c r="C31" s="101" t="s">
        <v>11</v>
      </c>
      <c r="D31" s="101"/>
      <c r="E31" s="101"/>
      <c r="F31" s="101"/>
      <c r="G31" s="101"/>
      <c r="H31" s="101"/>
      <c r="I31" s="102" t="s">
        <v>12</v>
      </c>
      <c r="J31" s="103"/>
      <c r="K31" s="95">
        <f>K17</f>
        <v>3867.95</v>
      </c>
      <c r="L31" s="95"/>
      <c r="M31" s="95"/>
      <c r="N31" s="95"/>
      <c r="O31" s="94">
        <f>O30*O17</f>
        <v>0.3159</v>
      </c>
      <c r="P31" s="94"/>
      <c r="Q31" s="94"/>
      <c r="R31" s="94"/>
      <c r="S31" s="94"/>
      <c r="T31" s="95">
        <f>K31*O31</f>
        <v>1221.885405</v>
      </c>
      <c r="U31" s="95"/>
      <c r="V31" s="95"/>
      <c r="W31" s="95"/>
      <c r="X31" s="95"/>
      <c r="AG31" s="106"/>
      <c r="AI31" s="21"/>
      <c r="AJ31" s="108"/>
      <c r="AL31" s="99"/>
    </row>
    <row r="32" spans="4:35" ht="12.75">
      <c r="D32" s="29"/>
      <c r="E32" s="29"/>
      <c r="F32" s="29"/>
      <c r="G32" s="29"/>
      <c r="H32" s="29"/>
      <c r="I32" s="29"/>
      <c r="J32" s="29"/>
      <c r="AG32" s="16"/>
      <c r="AI32" s="21"/>
    </row>
    <row r="33" spans="1:33" s="22" customFormat="1" ht="38.25" customHeight="1">
      <c r="A33" s="73" t="s">
        <v>38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</row>
    <row r="34" spans="1:35" ht="51" customHeight="1">
      <c r="A34" s="74" t="s">
        <v>5</v>
      </c>
      <c r="B34" s="75"/>
      <c r="C34" s="86" t="s">
        <v>26</v>
      </c>
      <c r="D34" s="87"/>
      <c r="E34" s="87"/>
      <c r="F34" s="87"/>
      <c r="G34" s="87"/>
      <c r="H34" s="88"/>
      <c r="I34" s="84" t="s">
        <v>6</v>
      </c>
      <c r="J34" s="84"/>
      <c r="K34" s="84" t="s">
        <v>27</v>
      </c>
      <c r="L34" s="84"/>
      <c r="M34" s="84"/>
      <c r="N34" s="84"/>
      <c r="O34" s="84" t="str">
        <f>+O28</f>
        <v>Норматив
 горячей воды
куб.м. ** Гкал/куб.м</v>
      </c>
      <c r="P34" s="84"/>
      <c r="Q34" s="84"/>
      <c r="R34" s="84"/>
      <c r="S34" s="84"/>
      <c r="T34" s="84" t="s">
        <v>7</v>
      </c>
      <c r="U34" s="84"/>
      <c r="V34" s="84"/>
      <c r="W34" s="84"/>
      <c r="X34" s="84"/>
      <c r="AG34" s="16"/>
      <c r="AI34" s="21"/>
    </row>
    <row r="35" spans="1:38" ht="12.75" customHeight="1">
      <c r="A35" s="76">
        <v>1</v>
      </c>
      <c r="B35" s="77"/>
      <c r="C35" s="76">
        <v>2</v>
      </c>
      <c r="D35" s="85"/>
      <c r="E35" s="85"/>
      <c r="F35" s="85"/>
      <c r="G35" s="85"/>
      <c r="H35" s="77"/>
      <c r="I35" s="83">
        <v>3</v>
      </c>
      <c r="J35" s="83"/>
      <c r="K35" s="83">
        <v>4</v>
      </c>
      <c r="L35" s="83"/>
      <c r="M35" s="83"/>
      <c r="N35" s="83"/>
      <c r="O35" s="83">
        <v>5</v>
      </c>
      <c r="P35" s="83"/>
      <c r="Q35" s="83"/>
      <c r="R35" s="83"/>
      <c r="S35" s="83"/>
      <c r="T35" s="83">
        <v>6</v>
      </c>
      <c r="U35" s="83"/>
      <c r="V35" s="83"/>
      <c r="W35" s="83"/>
      <c r="X35" s="83"/>
      <c r="AG35" s="16"/>
      <c r="AI35" s="21"/>
      <c r="AJ35" s="16"/>
      <c r="AL35" s="16"/>
    </row>
    <row r="36" spans="1:38" ht="12.75" customHeight="1">
      <c r="A36" s="82" t="s">
        <v>8</v>
      </c>
      <c r="B36" s="59"/>
      <c r="C36" s="101" t="s">
        <v>9</v>
      </c>
      <c r="D36" s="101"/>
      <c r="E36" s="101"/>
      <c r="F36" s="101"/>
      <c r="G36" s="101"/>
      <c r="H36" s="101"/>
      <c r="I36" s="102" t="s">
        <v>10</v>
      </c>
      <c r="J36" s="103"/>
      <c r="K36" s="95">
        <f>K16</f>
        <v>274.68</v>
      </c>
      <c r="L36" s="95"/>
      <c r="M36" s="95"/>
      <c r="N36" s="95"/>
      <c r="O36" s="104">
        <f>+ROUND('[6]Шуш_2'!O36*$AG$20,2)</f>
        <v>4.79</v>
      </c>
      <c r="P36" s="104"/>
      <c r="Q36" s="104"/>
      <c r="R36" s="104"/>
      <c r="S36" s="104"/>
      <c r="T36" s="95">
        <f>K36*O36</f>
        <v>1315.7172</v>
      </c>
      <c r="U36" s="95"/>
      <c r="V36" s="95"/>
      <c r="W36" s="95"/>
      <c r="X36" s="95"/>
      <c r="AG36" s="105">
        <f>T36+T37</f>
        <v>2520.0034325</v>
      </c>
      <c r="AI36" s="21"/>
      <c r="AJ36" s="107">
        <v>777.52</v>
      </c>
      <c r="AL36" s="98">
        <f>AG36/AJ36</f>
        <v>3.241078599264328</v>
      </c>
    </row>
    <row r="37" spans="1:38" ht="12.75" customHeight="1">
      <c r="A37" s="60"/>
      <c r="B37" s="62"/>
      <c r="C37" s="101" t="s">
        <v>11</v>
      </c>
      <c r="D37" s="101"/>
      <c r="E37" s="101"/>
      <c r="F37" s="101"/>
      <c r="G37" s="101"/>
      <c r="H37" s="101"/>
      <c r="I37" s="102" t="s">
        <v>12</v>
      </c>
      <c r="J37" s="103"/>
      <c r="K37" s="95">
        <f>K17</f>
        <v>3867.95</v>
      </c>
      <c r="L37" s="95"/>
      <c r="M37" s="95"/>
      <c r="N37" s="95"/>
      <c r="O37" s="94">
        <f>O36*O17</f>
        <v>0.31135</v>
      </c>
      <c r="P37" s="94"/>
      <c r="Q37" s="94"/>
      <c r="R37" s="94"/>
      <c r="S37" s="94"/>
      <c r="T37" s="95">
        <f>K37*O37</f>
        <v>1204.2862325</v>
      </c>
      <c r="U37" s="95"/>
      <c r="V37" s="95"/>
      <c r="W37" s="95"/>
      <c r="X37" s="95"/>
      <c r="AG37" s="106"/>
      <c r="AI37" s="21"/>
      <c r="AJ37" s="108"/>
      <c r="AL37" s="99"/>
    </row>
    <row r="38" spans="4:35" ht="12.75">
      <c r="D38" s="29"/>
      <c r="E38" s="29"/>
      <c r="F38" s="29"/>
      <c r="G38" s="29"/>
      <c r="H38" s="29"/>
      <c r="I38" s="29"/>
      <c r="J38" s="29"/>
      <c r="AG38" s="16"/>
      <c r="AI38" s="21"/>
    </row>
    <row r="39" spans="1:33" s="22" customFormat="1" ht="45" customHeight="1">
      <c r="A39" s="73" t="s">
        <v>39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</row>
    <row r="40" spans="1:35" ht="51" customHeight="1">
      <c r="A40" s="74" t="s">
        <v>5</v>
      </c>
      <c r="B40" s="75"/>
      <c r="C40" s="86" t="s">
        <v>26</v>
      </c>
      <c r="D40" s="87"/>
      <c r="E40" s="87"/>
      <c r="F40" s="87"/>
      <c r="G40" s="87"/>
      <c r="H40" s="88"/>
      <c r="I40" s="84" t="s">
        <v>6</v>
      </c>
      <c r="J40" s="84"/>
      <c r="K40" s="84" t="s">
        <v>27</v>
      </c>
      <c r="L40" s="84"/>
      <c r="M40" s="84"/>
      <c r="N40" s="84"/>
      <c r="O40" s="84" t="str">
        <f>+O34</f>
        <v>Норматив
 горячей воды
куб.м. ** Гкал/куб.м</v>
      </c>
      <c r="P40" s="84"/>
      <c r="Q40" s="84"/>
      <c r="R40" s="84"/>
      <c r="S40" s="84"/>
      <c r="T40" s="84" t="s">
        <v>7</v>
      </c>
      <c r="U40" s="84"/>
      <c r="V40" s="84"/>
      <c r="W40" s="84"/>
      <c r="X40" s="84"/>
      <c r="AG40" s="16"/>
      <c r="AI40" s="21"/>
    </row>
    <row r="41" spans="1:38" ht="12.75" customHeight="1">
      <c r="A41" s="76">
        <v>1</v>
      </c>
      <c r="B41" s="77"/>
      <c r="C41" s="76">
        <v>2</v>
      </c>
      <c r="D41" s="85"/>
      <c r="E41" s="85"/>
      <c r="F41" s="85"/>
      <c r="G41" s="85"/>
      <c r="H41" s="77"/>
      <c r="I41" s="83">
        <v>3</v>
      </c>
      <c r="J41" s="83"/>
      <c r="K41" s="83">
        <v>4</v>
      </c>
      <c r="L41" s="83"/>
      <c r="M41" s="83"/>
      <c r="N41" s="83"/>
      <c r="O41" s="83">
        <v>5</v>
      </c>
      <c r="P41" s="83"/>
      <c r="Q41" s="83"/>
      <c r="R41" s="83"/>
      <c r="S41" s="83"/>
      <c r="T41" s="83">
        <v>6</v>
      </c>
      <c r="U41" s="83"/>
      <c r="V41" s="83"/>
      <c r="W41" s="83"/>
      <c r="X41" s="83"/>
      <c r="AG41" s="16"/>
      <c r="AI41" s="21"/>
      <c r="AJ41" s="16"/>
      <c r="AL41" s="16"/>
    </row>
    <row r="42" spans="1:38" ht="12.75" customHeight="1">
      <c r="A42" s="82" t="s">
        <v>8</v>
      </c>
      <c r="B42" s="59"/>
      <c r="C42" s="101" t="s">
        <v>9</v>
      </c>
      <c r="D42" s="101"/>
      <c r="E42" s="101"/>
      <c r="F42" s="101"/>
      <c r="G42" s="101"/>
      <c r="H42" s="101"/>
      <c r="I42" s="102" t="s">
        <v>10</v>
      </c>
      <c r="J42" s="103"/>
      <c r="K42" s="95">
        <f>K16</f>
        <v>274.68</v>
      </c>
      <c r="L42" s="95"/>
      <c r="M42" s="95"/>
      <c r="N42" s="95"/>
      <c r="O42" s="104">
        <f>+ROUND('[6]Шуш_2'!O42*$AG$20,2)</f>
        <v>3.95</v>
      </c>
      <c r="P42" s="104"/>
      <c r="Q42" s="104"/>
      <c r="R42" s="104"/>
      <c r="S42" s="104"/>
      <c r="T42" s="95">
        <f>K42*O42</f>
        <v>1084.986</v>
      </c>
      <c r="U42" s="95"/>
      <c r="V42" s="95"/>
      <c r="W42" s="95"/>
      <c r="X42" s="95"/>
      <c r="AG42" s="105">
        <f>T42+T43</f>
        <v>2078.0821625000003</v>
      </c>
      <c r="AI42" s="21"/>
      <c r="AJ42" s="107">
        <v>693.58</v>
      </c>
      <c r="AL42" s="98">
        <f>AG42/AJ42</f>
        <v>2.9961679438565127</v>
      </c>
    </row>
    <row r="43" spans="1:38" ht="12.75" customHeight="1">
      <c r="A43" s="60"/>
      <c r="B43" s="62"/>
      <c r="C43" s="101" t="s">
        <v>11</v>
      </c>
      <c r="D43" s="101"/>
      <c r="E43" s="101"/>
      <c r="F43" s="101"/>
      <c r="G43" s="101"/>
      <c r="H43" s="101"/>
      <c r="I43" s="102" t="s">
        <v>12</v>
      </c>
      <c r="J43" s="103"/>
      <c r="K43" s="95">
        <f>K17</f>
        <v>3867.95</v>
      </c>
      <c r="L43" s="95"/>
      <c r="M43" s="95"/>
      <c r="N43" s="95"/>
      <c r="O43" s="94">
        <f>O42*O17</f>
        <v>0.25675000000000003</v>
      </c>
      <c r="P43" s="94"/>
      <c r="Q43" s="94"/>
      <c r="R43" s="94"/>
      <c r="S43" s="94"/>
      <c r="T43" s="95">
        <f>K43*O43</f>
        <v>993.0961625000001</v>
      </c>
      <c r="U43" s="95"/>
      <c r="V43" s="95"/>
      <c r="W43" s="95"/>
      <c r="X43" s="95"/>
      <c r="AG43" s="106"/>
      <c r="AI43" s="21"/>
      <c r="AJ43" s="108"/>
      <c r="AL43" s="99"/>
    </row>
    <row r="44" spans="4:35" ht="12.75">
      <c r="D44" s="29"/>
      <c r="E44" s="29"/>
      <c r="F44" s="29"/>
      <c r="G44" s="29"/>
      <c r="H44" s="29"/>
      <c r="I44" s="29"/>
      <c r="J44" s="29"/>
      <c r="AG44" s="16"/>
      <c r="AI44" s="21"/>
    </row>
    <row r="45" spans="1:33" s="22" customFormat="1" ht="37.5" customHeight="1">
      <c r="A45" s="73" t="s">
        <v>40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</row>
    <row r="46" spans="1:35" ht="51" customHeight="1">
      <c r="A46" s="74" t="s">
        <v>5</v>
      </c>
      <c r="B46" s="75"/>
      <c r="C46" s="86" t="s">
        <v>26</v>
      </c>
      <c r="D46" s="87"/>
      <c r="E46" s="87"/>
      <c r="F46" s="87"/>
      <c r="G46" s="87"/>
      <c r="H46" s="88"/>
      <c r="I46" s="84" t="s">
        <v>6</v>
      </c>
      <c r="J46" s="84"/>
      <c r="K46" s="84" t="s">
        <v>27</v>
      </c>
      <c r="L46" s="84"/>
      <c r="M46" s="84"/>
      <c r="N46" s="84"/>
      <c r="O46" s="84" t="str">
        <f>+O40</f>
        <v>Норматив
 горячей воды
куб.м. ** Гкал/куб.м</v>
      </c>
      <c r="P46" s="84"/>
      <c r="Q46" s="84"/>
      <c r="R46" s="84"/>
      <c r="S46" s="84"/>
      <c r="T46" s="84" t="s">
        <v>7</v>
      </c>
      <c r="U46" s="84"/>
      <c r="V46" s="84"/>
      <c r="W46" s="84"/>
      <c r="X46" s="84"/>
      <c r="AG46" s="16"/>
      <c r="AI46" s="21"/>
    </row>
    <row r="47" spans="1:38" ht="12.75" customHeight="1">
      <c r="A47" s="76">
        <v>1</v>
      </c>
      <c r="B47" s="77"/>
      <c r="C47" s="76">
        <v>2</v>
      </c>
      <c r="D47" s="85"/>
      <c r="E47" s="85"/>
      <c r="F47" s="85"/>
      <c r="G47" s="85"/>
      <c r="H47" s="77"/>
      <c r="I47" s="83">
        <v>3</v>
      </c>
      <c r="J47" s="83"/>
      <c r="K47" s="83">
        <v>4</v>
      </c>
      <c r="L47" s="83"/>
      <c r="M47" s="83"/>
      <c r="N47" s="83"/>
      <c r="O47" s="83">
        <v>5</v>
      </c>
      <c r="P47" s="83"/>
      <c r="Q47" s="83"/>
      <c r="R47" s="83"/>
      <c r="S47" s="83"/>
      <c r="T47" s="83">
        <v>6</v>
      </c>
      <c r="U47" s="83"/>
      <c r="V47" s="83"/>
      <c r="W47" s="83"/>
      <c r="X47" s="83"/>
      <c r="AG47" s="16"/>
      <c r="AI47" s="21"/>
      <c r="AJ47" s="16"/>
      <c r="AL47" s="16"/>
    </row>
    <row r="48" spans="1:38" ht="12.75" customHeight="1">
      <c r="A48" s="82" t="s">
        <v>8</v>
      </c>
      <c r="B48" s="59"/>
      <c r="C48" s="101" t="s">
        <v>9</v>
      </c>
      <c r="D48" s="101"/>
      <c r="E48" s="101"/>
      <c r="F48" s="101"/>
      <c r="G48" s="101"/>
      <c r="H48" s="101"/>
      <c r="I48" s="102" t="s">
        <v>10</v>
      </c>
      <c r="J48" s="103"/>
      <c r="K48" s="95">
        <f>K16</f>
        <v>274.68</v>
      </c>
      <c r="L48" s="95"/>
      <c r="M48" s="95"/>
      <c r="N48" s="95"/>
      <c r="O48" s="104">
        <f>+ROUND('[6]Шуш_2'!O48*$AG$20,2)</f>
        <v>2.54</v>
      </c>
      <c r="P48" s="104"/>
      <c r="Q48" s="104"/>
      <c r="R48" s="104"/>
      <c r="S48" s="104"/>
      <c r="T48" s="95">
        <f>K48*O48</f>
        <v>697.6872000000001</v>
      </c>
      <c r="U48" s="95"/>
      <c r="V48" s="95"/>
      <c r="W48" s="95"/>
      <c r="X48" s="95"/>
      <c r="AG48" s="105">
        <f>T48+T49</f>
        <v>1336.2857450000001</v>
      </c>
      <c r="AI48" s="21"/>
      <c r="AJ48" s="107">
        <v>609.59</v>
      </c>
      <c r="AL48" s="98">
        <f>AG48/AJ48</f>
        <v>2.1921057514066833</v>
      </c>
    </row>
    <row r="49" spans="1:38" ht="12.75" customHeight="1">
      <c r="A49" s="60"/>
      <c r="B49" s="62"/>
      <c r="C49" s="101" t="s">
        <v>11</v>
      </c>
      <c r="D49" s="101"/>
      <c r="E49" s="101"/>
      <c r="F49" s="101"/>
      <c r="G49" s="101"/>
      <c r="H49" s="101"/>
      <c r="I49" s="102" t="s">
        <v>12</v>
      </c>
      <c r="J49" s="103"/>
      <c r="K49" s="95">
        <f>K17</f>
        <v>3867.95</v>
      </c>
      <c r="L49" s="95"/>
      <c r="M49" s="95"/>
      <c r="N49" s="95"/>
      <c r="O49" s="94">
        <f>O48*O17</f>
        <v>0.1651</v>
      </c>
      <c r="P49" s="94"/>
      <c r="Q49" s="94"/>
      <c r="R49" s="94"/>
      <c r="S49" s="94"/>
      <c r="T49" s="95">
        <f>K49*O49</f>
        <v>638.598545</v>
      </c>
      <c r="U49" s="95"/>
      <c r="V49" s="95"/>
      <c r="W49" s="95"/>
      <c r="X49" s="95"/>
      <c r="AG49" s="106"/>
      <c r="AI49" s="21"/>
      <c r="AJ49" s="108"/>
      <c r="AL49" s="99"/>
    </row>
    <row r="50" spans="4:35" ht="12.75">
      <c r="D50" s="29"/>
      <c r="E50" s="29"/>
      <c r="F50" s="29"/>
      <c r="G50" s="29"/>
      <c r="H50" s="29"/>
      <c r="I50" s="29"/>
      <c r="J50" s="29"/>
      <c r="AG50" s="16"/>
      <c r="AI50" s="21"/>
    </row>
    <row r="51" spans="1:33" s="22" customFormat="1" ht="30" customHeight="1">
      <c r="A51" s="73" t="s">
        <v>41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</row>
    <row r="52" spans="1:35" ht="51" customHeight="1">
      <c r="A52" s="74" t="s">
        <v>5</v>
      </c>
      <c r="B52" s="75"/>
      <c r="C52" s="86" t="s">
        <v>26</v>
      </c>
      <c r="D52" s="87"/>
      <c r="E52" s="87"/>
      <c r="F52" s="87"/>
      <c r="G52" s="87"/>
      <c r="H52" s="88"/>
      <c r="I52" s="84" t="s">
        <v>6</v>
      </c>
      <c r="J52" s="84"/>
      <c r="K52" s="84" t="s">
        <v>27</v>
      </c>
      <c r="L52" s="84"/>
      <c r="M52" s="84"/>
      <c r="N52" s="84"/>
      <c r="O52" s="84" t="str">
        <f>+O46</f>
        <v>Норматив
 горячей воды
куб.м. ** Гкал/куб.м</v>
      </c>
      <c r="P52" s="84"/>
      <c r="Q52" s="84"/>
      <c r="R52" s="84"/>
      <c r="S52" s="84"/>
      <c r="T52" s="84" t="s">
        <v>7</v>
      </c>
      <c r="U52" s="84"/>
      <c r="V52" s="84"/>
      <c r="W52" s="84"/>
      <c r="X52" s="84"/>
      <c r="AG52" s="16"/>
      <c r="AI52" s="21"/>
    </row>
    <row r="53" spans="1:38" ht="12.75" customHeight="1">
      <c r="A53" s="76">
        <v>1</v>
      </c>
      <c r="B53" s="77"/>
      <c r="C53" s="76">
        <v>2</v>
      </c>
      <c r="D53" s="85"/>
      <c r="E53" s="85"/>
      <c r="F53" s="85"/>
      <c r="G53" s="85"/>
      <c r="H53" s="77"/>
      <c r="I53" s="83">
        <v>3</v>
      </c>
      <c r="J53" s="83"/>
      <c r="K53" s="83">
        <v>4</v>
      </c>
      <c r="L53" s="83"/>
      <c r="M53" s="83"/>
      <c r="N53" s="83"/>
      <c r="O53" s="83">
        <v>5</v>
      </c>
      <c r="P53" s="83"/>
      <c r="Q53" s="83"/>
      <c r="R53" s="83"/>
      <c r="S53" s="83"/>
      <c r="T53" s="83">
        <v>6</v>
      </c>
      <c r="U53" s="83"/>
      <c r="V53" s="83"/>
      <c r="W53" s="83"/>
      <c r="X53" s="83"/>
      <c r="AG53" s="16"/>
      <c r="AI53" s="21"/>
      <c r="AJ53" s="16"/>
      <c r="AL53" s="16"/>
    </row>
    <row r="54" spans="1:38" ht="12.75" customHeight="1">
      <c r="A54" s="82" t="s">
        <v>8</v>
      </c>
      <c r="B54" s="59"/>
      <c r="C54" s="101" t="s">
        <v>9</v>
      </c>
      <c r="D54" s="101"/>
      <c r="E54" s="101"/>
      <c r="F54" s="101"/>
      <c r="G54" s="101"/>
      <c r="H54" s="101"/>
      <c r="I54" s="102" t="s">
        <v>10</v>
      </c>
      <c r="J54" s="103"/>
      <c r="K54" s="95">
        <f>K16</f>
        <v>274.68</v>
      </c>
      <c r="L54" s="95"/>
      <c r="M54" s="95"/>
      <c r="N54" s="95"/>
      <c r="O54" s="104">
        <f>+ROUND('[6]Шуш_2'!O54*$AG$20,2)</f>
        <v>1.86</v>
      </c>
      <c r="P54" s="104"/>
      <c r="Q54" s="104"/>
      <c r="R54" s="104"/>
      <c r="S54" s="104"/>
      <c r="T54" s="95">
        <f>K54*O54</f>
        <v>510.9048</v>
      </c>
      <c r="U54" s="95"/>
      <c r="V54" s="95"/>
      <c r="W54" s="95"/>
      <c r="X54" s="95"/>
      <c r="AG54" s="105">
        <f>T54+T55</f>
        <v>978.539955</v>
      </c>
      <c r="AI54" s="21"/>
      <c r="AJ54" s="107">
        <v>440.15</v>
      </c>
      <c r="AL54" s="98">
        <f>AG54/AJ54</f>
        <v>2.2231965352720664</v>
      </c>
    </row>
    <row r="55" spans="1:38" ht="12.75" customHeight="1">
      <c r="A55" s="60"/>
      <c r="B55" s="62"/>
      <c r="C55" s="101" t="s">
        <v>11</v>
      </c>
      <c r="D55" s="101"/>
      <c r="E55" s="101"/>
      <c r="F55" s="101"/>
      <c r="G55" s="101"/>
      <c r="H55" s="101"/>
      <c r="I55" s="102" t="s">
        <v>12</v>
      </c>
      <c r="J55" s="103"/>
      <c r="K55" s="95">
        <f>K17</f>
        <v>3867.95</v>
      </c>
      <c r="L55" s="95"/>
      <c r="M55" s="95"/>
      <c r="N55" s="95"/>
      <c r="O55" s="94">
        <f>O54*O17</f>
        <v>0.12090000000000001</v>
      </c>
      <c r="P55" s="94"/>
      <c r="Q55" s="94"/>
      <c r="R55" s="94"/>
      <c r="S55" s="94"/>
      <c r="T55" s="95">
        <f>K55*O55</f>
        <v>467.635155</v>
      </c>
      <c r="U55" s="95"/>
      <c r="V55" s="95"/>
      <c r="W55" s="95"/>
      <c r="X55" s="95"/>
      <c r="AG55" s="106"/>
      <c r="AI55" s="21"/>
      <c r="AJ55" s="108"/>
      <c r="AL55" s="99"/>
    </row>
    <row r="56" spans="4:35" ht="12.75">
      <c r="D56" s="29"/>
      <c r="E56" s="29"/>
      <c r="F56" s="29"/>
      <c r="G56" s="29"/>
      <c r="H56" s="29"/>
      <c r="I56" s="29"/>
      <c r="J56" s="29"/>
      <c r="AG56" s="16"/>
      <c r="AI56" s="21"/>
    </row>
    <row r="57" spans="1:33" s="22" customFormat="1" ht="29.25" customHeight="1">
      <c r="A57" s="73" t="s">
        <v>42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</row>
    <row r="58" spans="1:35" ht="51" customHeight="1">
      <c r="A58" s="74" t="s">
        <v>5</v>
      </c>
      <c r="B58" s="75"/>
      <c r="C58" s="86" t="s">
        <v>26</v>
      </c>
      <c r="D58" s="87"/>
      <c r="E58" s="87"/>
      <c r="F58" s="87"/>
      <c r="G58" s="87"/>
      <c r="H58" s="88"/>
      <c r="I58" s="84" t="s">
        <v>6</v>
      </c>
      <c r="J58" s="84"/>
      <c r="K58" s="84" t="s">
        <v>27</v>
      </c>
      <c r="L58" s="84"/>
      <c r="M58" s="84"/>
      <c r="N58" s="84"/>
      <c r="O58" s="84" t="str">
        <f>+O52</f>
        <v>Норматив
 горячей воды
куб.м. ** Гкал/куб.м</v>
      </c>
      <c r="P58" s="84"/>
      <c r="Q58" s="84"/>
      <c r="R58" s="84"/>
      <c r="S58" s="84"/>
      <c r="T58" s="84" t="s">
        <v>7</v>
      </c>
      <c r="U58" s="84"/>
      <c r="V58" s="84"/>
      <c r="W58" s="84"/>
      <c r="X58" s="84"/>
      <c r="AG58" s="16"/>
      <c r="AI58" s="21"/>
    </row>
    <row r="59" spans="1:38" ht="12.75" customHeight="1">
      <c r="A59" s="76">
        <v>1</v>
      </c>
      <c r="B59" s="77"/>
      <c r="C59" s="76">
        <v>2</v>
      </c>
      <c r="D59" s="85"/>
      <c r="E59" s="85"/>
      <c r="F59" s="85"/>
      <c r="G59" s="85"/>
      <c r="H59" s="77"/>
      <c r="I59" s="83">
        <v>3</v>
      </c>
      <c r="J59" s="83"/>
      <c r="K59" s="83">
        <v>4</v>
      </c>
      <c r="L59" s="83"/>
      <c r="M59" s="83"/>
      <c r="N59" s="83"/>
      <c r="O59" s="83">
        <v>5</v>
      </c>
      <c r="P59" s="83"/>
      <c r="Q59" s="83"/>
      <c r="R59" s="83"/>
      <c r="S59" s="83"/>
      <c r="T59" s="83">
        <v>6</v>
      </c>
      <c r="U59" s="83"/>
      <c r="V59" s="83"/>
      <c r="W59" s="83"/>
      <c r="X59" s="83"/>
      <c r="AG59" s="16"/>
      <c r="AI59" s="21"/>
      <c r="AJ59" s="16"/>
      <c r="AL59" s="16"/>
    </row>
    <row r="60" spans="1:38" ht="12.75" customHeight="1">
      <c r="A60" s="82" t="s">
        <v>8</v>
      </c>
      <c r="B60" s="59"/>
      <c r="C60" s="101" t="s">
        <v>9</v>
      </c>
      <c r="D60" s="101"/>
      <c r="E60" s="101"/>
      <c r="F60" s="101"/>
      <c r="G60" s="101"/>
      <c r="H60" s="101"/>
      <c r="I60" s="102" t="s">
        <v>10</v>
      </c>
      <c r="J60" s="103"/>
      <c r="K60" s="95">
        <f>K16</f>
        <v>274.68</v>
      </c>
      <c r="L60" s="95"/>
      <c r="M60" s="95"/>
      <c r="N60" s="95"/>
      <c r="O60" s="104">
        <f>+ROUND('[6]Шуш_2'!O60*$AG$20,2)</f>
        <v>1.16</v>
      </c>
      <c r="P60" s="104"/>
      <c r="Q60" s="104"/>
      <c r="R60" s="104"/>
      <c r="S60" s="104"/>
      <c r="T60" s="95">
        <f>K60*O60</f>
        <v>318.6288</v>
      </c>
      <c r="U60" s="95"/>
      <c r="V60" s="95"/>
      <c r="W60" s="95"/>
      <c r="X60" s="95"/>
      <c r="AG60" s="105">
        <f>T60+T61</f>
        <v>610.27223</v>
      </c>
      <c r="AI60" s="21"/>
      <c r="AJ60" s="107">
        <v>440.15</v>
      </c>
      <c r="AL60" s="98">
        <f>AG60/AJ60</f>
        <v>1.3865096671589232</v>
      </c>
    </row>
    <row r="61" spans="1:38" ht="12.75" customHeight="1">
      <c r="A61" s="60"/>
      <c r="B61" s="62"/>
      <c r="C61" s="101" t="s">
        <v>11</v>
      </c>
      <c r="D61" s="101"/>
      <c r="E61" s="101"/>
      <c r="F61" s="101"/>
      <c r="G61" s="101"/>
      <c r="H61" s="101"/>
      <c r="I61" s="102" t="s">
        <v>12</v>
      </c>
      <c r="J61" s="103"/>
      <c r="K61" s="95">
        <f>K17</f>
        <v>3867.95</v>
      </c>
      <c r="L61" s="95"/>
      <c r="M61" s="95"/>
      <c r="N61" s="95"/>
      <c r="O61" s="94">
        <f>O60*O17</f>
        <v>0.0754</v>
      </c>
      <c r="P61" s="94"/>
      <c r="Q61" s="94"/>
      <c r="R61" s="94"/>
      <c r="S61" s="94"/>
      <c r="T61" s="95">
        <f>K61*O61</f>
        <v>291.64342999999997</v>
      </c>
      <c r="U61" s="95"/>
      <c r="V61" s="95"/>
      <c r="W61" s="95"/>
      <c r="X61" s="95"/>
      <c r="AG61" s="106"/>
      <c r="AI61" s="21"/>
      <c r="AJ61" s="108"/>
      <c r="AL61" s="99"/>
    </row>
    <row r="62" spans="4:35" ht="12.75">
      <c r="D62" s="29"/>
      <c r="E62" s="29"/>
      <c r="F62" s="29"/>
      <c r="G62" s="29"/>
      <c r="H62" s="29"/>
      <c r="I62" s="29"/>
      <c r="J62" s="29"/>
      <c r="AG62" s="16"/>
      <c r="AI62" s="21"/>
    </row>
    <row r="63" spans="1:33" s="22" customFormat="1" ht="29.25" customHeight="1">
      <c r="A63" s="73" t="s">
        <v>43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</row>
    <row r="64" spans="1:35" ht="51" customHeight="1">
      <c r="A64" s="74" t="s">
        <v>5</v>
      </c>
      <c r="B64" s="75"/>
      <c r="C64" s="86" t="s">
        <v>26</v>
      </c>
      <c r="D64" s="87"/>
      <c r="E64" s="87"/>
      <c r="F64" s="87"/>
      <c r="G64" s="87"/>
      <c r="H64" s="88"/>
      <c r="I64" s="84" t="s">
        <v>6</v>
      </c>
      <c r="J64" s="84"/>
      <c r="K64" s="84" t="s">
        <v>27</v>
      </c>
      <c r="L64" s="84"/>
      <c r="M64" s="84"/>
      <c r="N64" s="84"/>
      <c r="O64" s="84" t="str">
        <f>+O58</f>
        <v>Норматив
 горячей воды
куб.м. ** Гкал/куб.м</v>
      </c>
      <c r="P64" s="84"/>
      <c r="Q64" s="84"/>
      <c r="R64" s="84"/>
      <c r="S64" s="84"/>
      <c r="T64" s="84" t="s">
        <v>7</v>
      </c>
      <c r="U64" s="84"/>
      <c r="V64" s="84"/>
      <c r="W64" s="84"/>
      <c r="X64" s="84"/>
      <c r="AG64" s="16"/>
      <c r="AI64" s="21"/>
    </row>
    <row r="65" spans="1:38" ht="12.75" customHeight="1">
      <c r="A65" s="76">
        <v>1</v>
      </c>
      <c r="B65" s="77"/>
      <c r="C65" s="76">
        <v>2</v>
      </c>
      <c r="D65" s="85"/>
      <c r="E65" s="85"/>
      <c r="F65" s="85"/>
      <c r="G65" s="85"/>
      <c r="H65" s="77"/>
      <c r="I65" s="83">
        <v>3</v>
      </c>
      <c r="J65" s="83"/>
      <c r="K65" s="83">
        <v>4</v>
      </c>
      <c r="L65" s="83"/>
      <c r="M65" s="83"/>
      <c r="N65" s="83"/>
      <c r="O65" s="83">
        <v>5</v>
      </c>
      <c r="P65" s="83"/>
      <c r="Q65" s="83"/>
      <c r="R65" s="83"/>
      <c r="S65" s="83"/>
      <c r="T65" s="83">
        <v>6</v>
      </c>
      <c r="U65" s="83"/>
      <c r="V65" s="83"/>
      <c r="W65" s="83"/>
      <c r="X65" s="83"/>
      <c r="AG65" s="16"/>
      <c r="AI65" s="21"/>
      <c r="AJ65" s="16"/>
      <c r="AL65" s="16"/>
    </row>
    <row r="66" spans="1:38" ht="12.75" customHeight="1">
      <c r="A66" s="82" t="s">
        <v>8</v>
      </c>
      <c r="B66" s="59"/>
      <c r="C66" s="101" t="s">
        <v>9</v>
      </c>
      <c r="D66" s="101"/>
      <c r="E66" s="101"/>
      <c r="F66" s="101"/>
      <c r="G66" s="101"/>
      <c r="H66" s="101"/>
      <c r="I66" s="102" t="s">
        <v>10</v>
      </c>
      <c r="J66" s="103"/>
      <c r="K66" s="95">
        <f>K16</f>
        <v>274.68</v>
      </c>
      <c r="L66" s="95"/>
      <c r="M66" s="95"/>
      <c r="N66" s="95"/>
      <c r="O66" s="104">
        <f>+ROUND('[6]Шуш_2'!O66*$AG$20,2)</f>
        <v>1.86</v>
      </c>
      <c r="P66" s="104"/>
      <c r="Q66" s="104"/>
      <c r="R66" s="104"/>
      <c r="S66" s="104"/>
      <c r="T66" s="95">
        <f>K66*O66</f>
        <v>510.9048</v>
      </c>
      <c r="U66" s="95"/>
      <c r="V66" s="95"/>
      <c r="W66" s="95"/>
      <c r="X66" s="95"/>
      <c r="AG66" s="105">
        <f>T66+T67</f>
        <v>978.539955</v>
      </c>
      <c r="AI66" s="21"/>
      <c r="AJ66" s="107">
        <v>155.6</v>
      </c>
      <c r="AL66" s="98">
        <f>AG66/AJ66</f>
        <v>6.28881719151671</v>
      </c>
    </row>
    <row r="67" spans="1:38" ht="12.75" customHeight="1">
      <c r="A67" s="60"/>
      <c r="B67" s="62"/>
      <c r="C67" s="101" t="s">
        <v>11</v>
      </c>
      <c r="D67" s="101"/>
      <c r="E67" s="101"/>
      <c r="F67" s="101"/>
      <c r="G67" s="101"/>
      <c r="H67" s="101"/>
      <c r="I67" s="102" t="s">
        <v>12</v>
      </c>
      <c r="J67" s="103"/>
      <c r="K67" s="95">
        <f>K17</f>
        <v>3867.95</v>
      </c>
      <c r="L67" s="95"/>
      <c r="M67" s="95"/>
      <c r="N67" s="95"/>
      <c r="O67" s="94">
        <f>O66*O17</f>
        <v>0.12090000000000001</v>
      </c>
      <c r="P67" s="94"/>
      <c r="Q67" s="94"/>
      <c r="R67" s="94"/>
      <c r="S67" s="94"/>
      <c r="T67" s="95">
        <f>K67*O67</f>
        <v>467.635155</v>
      </c>
      <c r="U67" s="95"/>
      <c r="V67" s="95"/>
      <c r="W67" s="95"/>
      <c r="X67" s="95"/>
      <c r="AG67" s="106"/>
      <c r="AI67" s="21"/>
      <c r="AJ67" s="108"/>
      <c r="AL67" s="99"/>
    </row>
    <row r="68" spans="4:35" ht="12.75">
      <c r="D68" s="29"/>
      <c r="E68" s="29"/>
      <c r="F68" s="29"/>
      <c r="G68" s="29"/>
      <c r="H68" s="29"/>
      <c r="I68" s="29"/>
      <c r="J68" s="29"/>
      <c r="AG68" s="16"/>
      <c r="AI68" s="21"/>
    </row>
    <row r="69" spans="1:33" s="22" customFormat="1" ht="29.25" customHeight="1">
      <c r="A69" s="73" t="s">
        <v>44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</row>
    <row r="70" spans="1:35" ht="51" customHeight="1">
      <c r="A70" s="74" t="s">
        <v>5</v>
      </c>
      <c r="B70" s="75"/>
      <c r="C70" s="86" t="s">
        <v>26</v>
      </c>
      <c r="D70" s="87"/>
      <c r="E70" s="87"/>
      <c r="F70" s="87"/>
      <c r="G70" s="87"/>
      <c r="H70" s="88"/>
      <c r="I70" s="84" t="s">
        <v>6</v>
      </c>
      <c r="J70" s="84"/>
      <c r="K70" s="84" t="s">
        <v>27</v>
      </c>
      <c r="L70" s="84"/>
      <c r="M70" s="84"/>
      <c r="N70" s="84"/>
      <c r="O70" s="84" t="str">
        <f>+O64</f>
        <v>Норматив
 горячей воды
куб.м. ** Гкал/куб.м</v>
      </c>
      <c r="P70" s="84"/>
      <c r="Q70" s="84"/>
      <c r="R70" s="84"/>
      <c r="S70" s="84"/>
      <c r="T70" s="84" t="s">
        <v>7</v>
      </c>
      <c r="U70" s="84"/>
      <c r="V70" s="84"/>
      <c r="W70" s="84"/>
      <c r="X70" s="84"/>
      <c r="AG70" s="16"/>
      <c r="AI70" s="21"/>
    </row>
    <row r="71" spans="1:38" ht="12.75" customHeight="1">
      <c r="A71" s="76">
        <v>1</v>
      </c>
      <c r="B71" s="77"/>
      <c r="C71" s="76">
        <v>2</v>
      </c>
      <c r="D71" s="85"/>
      <c r="E71" s="85"/>
      <c r="F71" s="85"/>
      <c r="G71" s="85"/>
      <c r="H71" s="77"/>
      <c r="I71" s="83">
        <v>3</v>
      </c>
      <c r="J71" s="83"/>
      <c r="K71" s="83">
        <v>4</v>
      </c>
      <c r="L71" s="83"/>
      <c r="M71" s="83"/>
      <c r="N71" s="83"/>
      <c r="O71" s="83">
        <v>5</v>
      </c>
      <c r="P71" s="83"/>
      <c r="Q71" s="83"/>
      <c r="R71" s="83"/>
      <c r="S71" s="83"/>
      <c r="T71" s="83">
        <v>6</v>
      </c>
      <c r="U71" s="83"/>
      <c r="V71" s="83"/>
      <c r="W71" s="83"/>
      <c r="X71" s="83"/>
      <c r="AG71" s="16"/>
      <c r="AI71" s="21"/>
      <c r="AJ71" s="16"/>
      <c r="AL71" s="16"/>
    </row>
    <row r="72" spans="1:38" ht="12.75" customHeight="1">
      <c r="A72" s="82" t="s">
        <v>8</v>
      </c>
      <c r="B72" s="59"/>
      <c r="C72" s="101" t="s">
        <v>9</v>
      </c>
      <c r="D72" s="101"/>
      <c r="E72" s="101"/>
      <c r="F72" s="101"/>
      <c r="G72" s="101"/>
      <c r="H72" s="101"/>
      <c r="I72" s="102" t="s">
        <v>10</v>
      </c>
      <c r="J72" s="103"/>
      <c r="K72" s="95">
        <f>K16</f>
        <v>274.68</v>
      </c>
      <c r="L72" s="95"/>
      <c r="M72" s="95"/>
      <c r="N72" s="95"/>
      <c r="O72" s="104">
        <f>+ROUND('[6]Шуш_2'!O72*$AG$20,2)</f>
        <v>0.83</v>
      </c>
      <c r="P72" s="104"/>
      <c r="Q72" s="104"/>
      <c r="R72" s="104"/>
      <c r="S72" s="104"/>
      <c r="T72" s="95">
        <f>K72*O72</f>
        <v>227.9844</v>
      </c>
      <c r="U72" s="95"/>
      <c r="V72" s="95"/>
      <c r="W72" s="95"/>
      <c r="X72" s="95"/>
      <c r="AG72" s="105">
        <f>T72+T73</f>
        <v>436.66030249999994</v>
      </c>
      <c r="AI72" s="21"/>
      <c r="AJ72" s="107">
        <v>155.6</v>
      </c>
      <c r="AL72" s="98">
        <f>AG72/AJ72</f>
        <v>2.806300144601542</v>
      </c>
    </row>
    <row r="73" spans="1:38" ht="12.75" customHeight="1">
      <c r="A73" s="60"/>
      <c r="B73" s="62"/>
      <c r="C73" s="101" t="s">
        <v>11</v>
      </c>
      <c r="D73" s="101"/>
      <c r="E73" s="101"/>
      <c r="F73" s="101"/>
      <c r="G73" s="101"/>
      <c r="H73" s="101"/>
      <c r="I73" s="102" t="s">
        <v>12</v>
      </c>
      <c r="J73" s="103"/>
      <c r="K73" s="95">
        <f>K17</f>
        <v>3867.95</v>
      </c>
      <c r="L73" s="95"/>
      <c r="M73" s="95"/>
      <c r="N73" s="95"/>
      <c r="O73" s="94">
        <f>O72*O17</f>
        <v>0.05395</v>
      </c>
      <c r="P73" s="94"/>
      <c r="Q73" s="94"/>
      <c r="R73" s="94"/>
      <c r="S73" s="94"/>
      <c r="T73" s="95">
        <f>K73*O73</f>
        <v>208.67590249999998</v>
      </c>
      <c r="U73" s="95"/>
      <c r="V73" s="95"/>
      <c r="W73" s="95"/>
      <c r="X73" s="95"/>
      <c r="AG73" s="106"/>
      <c r="AI73" s="21"/>
      <c r="AJ73" s="108"/>
      <c r="AL73" s="99"/>
    </row>
    <row r="74" spans="4:35" ht="12.75">
      <c r="D74" s="29"/>
      <c r="E74" s="29"/>
      <c r="F74" s="29"/>
      <c r="G74" s="29"/>
      <c r="H74" s="29"/>
      <c r="I74" s="29"/>
      <c r="J74" s="29"/>
      <c r="AG74" s="16"/>
      <c r="AI74" s="21"/>
    </row>
    <row r="75" spans="1:33" s="22" customFormat="1" ht="29.25" customHeight="1">
      <c r="A75" s="73" t="s">
        <v>45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</row>
    <row r="76" spans="1:35" ht="51" customHeight="1">
      <c r="A76" s="74" t="s">
        <v>5</v>
      </c>
      <c r="B76" s="75"/>
      <c r="C76" s="86" t="s">
        <v>26</v>
      </c>
      <c r="D76" s="87"/>
      <c r="E76" s="87"/>
      <c r="F76" s="87"/>
      <c r="G76" s="87"/>
      <c r="H76" s="88"/>
      <c r="I76" s="84" t="s">
        <v>6</v>
      </c>
      <c r="J76" s="84"/>
      <c r="K76" s="84" t="s">
        <v>27</v>
      </c>
      <c r="L76" s="84"/>
      <c r="M76" s="84"/>
      <c r="N76" s="84"/>
      <c r="O76" s="84" t="str">
        <f>+O70</f>
        <v>Норматив
 горячей воды
куб.м. ** Гкал/куб.м</v>
      </c>
      <c r="P76" s="84"/>
      <c r="Q76" s="84"/>
      <c r="R76" s="84"/>
      <c r="S76" s="84"/>
      <c r="T76" s="84" t="s">
        <v>7</v>
      </c>
      <c r="U76" s="84"/>
      <c r="V76" s="84"/>
      <c r="W76" s="84"/>
      <c r="X76" s="84"/>
      <c r="AG76" s="16"/>
      <c r="AI76" s="21"/>
    </row>
    <row r="77" spans="1:38" ht="12.75" customHeight="1">
      <c r="A77" s="76">
        <v>1</v>
      </c>
      <c r="B77" s="77"/>
      <c r="C77" s="76">
        <v>2</v>
      </c>
      <c r="D77" s="85"/>
      <c r="E77" s="85"/>
      <c r="F77" s="85"/>
      <c r="G77" s="85"/>
      <c r="H77" s="77"/>
      <c r="I77" s="83">
        <v>3</v>
      </c>
      <c r="J77" s="83"/>
      <c r="K77" s="83">
        <v>4</v>
      </c>
      <c r="L77" s="83"/>
      <c r="M77" s="83"/>
      <c r="N77" s="83"/>
      <c r="O77" s="83">
        <v>5</v>
      </c>
      <c r="P77" s="83"/>
      <c r="Q77" s="83"/>
      <c r="R77" s="83"/>
      <c r="S77" s="83"/>
      <c r="T77" s="83">
        <v>6</v>
      </c>
      <c r="U77" s="83"/>
      <c r="V77" s="83"/>
      <c r="W77" s="83"/>
      <c r="X77" s="83"/>
      <c r="AG77" s="16"/>
      <c r="AI77" s="21"/>
      <c r="AJ77" s="16"/>
      <c r="AL77" s="16"/>
    </row>
    <row r="78" spans="1:38" ht="12.75" customHeight="1">
      <c r="A78" s="82" t="s">
        <v>8</v>
      </c>
      <c r="B78" s="59"/>
      <c r="C78" s="101" t="s">
        <v>9</v>
      </c>
      <c r="D78" s="101"/>
      <c r="E78" s="101"/>
      <c r="F78" s="101"/>
      <c r="G78" s="101"/>
      <c r="H78" s="101"/>
      <c r="I78" s="102" t="s">
        <v>10</v>
      </c>
      <c r="J78" s="103"/>
      <c r="K78" s="95">
        <f>K16</f>
        <v>274.68</v>
      </c>
      <c r="L78" s="95"/>
      <c r="M78" s="95"/>
      <c r="N78" s="95"/>
      <c r="O78" s="104">
        <f>+ROUND('[6]Шуш_2'!O78*$AG$20,2)</f>
        <v>2.87</v>
      </c>
      <c r="P78" s="104"/>
      <c r="Q78" s="104"/>
      <c r="R78" s="104"/>
      <c r="S78" s="104"/>
      <c r="T78" s="95">
        <f>K78*O78</f>
        <v>788.3316000000001</v>
      </c>
      <c r="U78" s="95"/>
      <c r="V78" s="95"/>
      <c r="W78" s="95"/>
      <c r="X78" s="95"/>
      <c r="AG78" s="105">
        <f>T78+T79</f>
        <v>1509.8976725000002</v>
      </c>
      <c r="AI78" s="21"/>
      <c r="AJ78" s="107">
        <v>375.04</v>
      </c>
      <c r="AL78" s="98">
        <f>AG78/AJ78</f>
        <v>4.02596435713524</v>
      </c>
    </row>
    <row r="79" spans="1:38" ht="12.75" customHeight="1">
      <c r="A79" s="60"/>
      <c r="B79" s="62"/>
      <c r="C79" s="101" t="s">
        <v>11</v>
      </c>
      <c r="D79" s="101"/>
      <c r="E79" s="101"/>
      <c r="F79" s="101"/>
      <c r="G79" s="101"/>
      <c r="H79" s="101"/>
      <c r="I79" s="102" t="s">
        <v>12</v>
      </c>
      <c r="J79" s="103"/>
      <c r="K79" s="95">
        <f>K17</f>
        <v>3867.95</v>
      </c>
      <c r="L79" s="95"/>
      <c r="M79" s="95"/>
      <c r="N79" s="95"/>
      <c r="O79" s="94">
        <f>O78*O17</f>
        <v>0.18655000000000002</v>
      </c>
      <c r="P79" s="94"/>
      <c r="Q79" s="94"/>
      <c r="R79" s="94"/>
      <c r="S79" s="94"/>
      <c r="T79" s="95">
        <f>K79*O79</f>
        <v>721.5660725</v>
      </c>
      <c r="U79" s="95"/>
      <c r="V79" s="95"/>
      <c r="W79" s="95"/>
      <c r="X79" s="95"/>
      <c r="AG79" s="106"/>
      <c r="AI79" s="21"/>
      <c r="AJ79" s="108"/>
      <c r="AL79" s="99"/>
    </row>
    <row r="80" spans="4:35" ht="12.75">
      <c r="D80" s="29"/>
      <c r="E80" s="29"/>
      <c r="F80" s="29"/>
      <c r="G80" s="29"/>
      <c r="H80" s="29"/>
      <c r="I80" s="29"/>
      <c r="J80" s="29"/>
      <c r="AG80" s="16"/>
      <c r="AI80" s="21"/>
    </row>
    <row r="81" spans="4:35" ht="12.75">
      <c r="D81" s="29"/>
      <c r="E81" s="29"/>
      <c r="F81" s="29"/>
      <c r="G81" s="29"/>
      <c r="H81" s="29"/>
      <c r="I81" s="29"/>
      <c r="J81" s="29"/>
      <c r="AG81" s="16"/>
      <c r="AI81" s="21"/>
    </row>
    <row r="82" spans="1:35" s="5" customFormat="1" ht="18.75">
      <c r="A82" s="70" t="s">
        <v>13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4"/>
      <c r="AG82" s="43"/>
      <c r="AH82"/>
      <c r="AI82" s="44"/>
    </row>
    <row r="83" spans="1:35" ht="36.75" customHeight="1">
      <c r="A83" s="123" t="s">
        <v>73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G83" s="53">
        <v>1.5</v>
      </c>
      <c r="AI83" s="21"/>
    </row>
    <row r="84" spans="1:35" ht="64.5" customHeight="1">
      <c r="A84" s="109" t="s">
        <v>5</v>
      </c>
      <c r="B84" s="110"/>
      <c r="C84" s="110"/>
      <c r="D84" s="110"/>
      <c r="E84" s="110"/>
      <c r="F84" s="110"/>
      <c r="G84" s="110"/>
      <c r="H84" s="111"/>
      <c r="I84" s="115" t="s">
        <v>14</v>
      </c>
      <c r="J84" s="115"/>
      <c r="K84" s="115"/>
      <c r="L84" s="115"/>
      <c r="M84" s="115"/>
      <c r="N84" s="115"/>
      <c r="O84" s="116" t="s">
        <v>56</v>
      </c>
      <c r="P84" s="117"/>
      <c r="Q84" s="117"/>
      <c r="R84" s="117"/>
      <c r="S84" s="118"/>
      <c r="T84" s="115" t="s">
        <v>15</v>
      </c>
      <c r="U84" s="115"/>
      <c r="V84" s="115"/>
      <c r="W84" s="115"/>
      <c r="X84" s="115"/>
      <c r="Y84" s="115"/>
      <c r="Z84" s="115" t="s">
        <v>16</v>
      </c>
      <c r="AA84" s="115"/>
      <c r="AB84" s="115"/>
      <c r="AC84" s="115"/>
      <c r="AD84" s="115"/>
      <c r="AE84" s="115"/>
      <c r="AF84" s="23"/>
      <c r="AG84" s="16"/>
      <c r="AI84" s="21"/>
    </row>
    <row r="85" spans="1:35" ht="12.75" customHeight="1">
      <c r="A85" s="112"/>
      <c r="B85" s="113"/>
      <c r="C85" s="113"/>
      <c r="D85" s="113"/>
      <c r="E85" s="113"/>
      <c r="F85" s="113"/>
      <c r="G85" s="113"/>
      <c r="H85" s="114"/>
      <c r="I85" s="115" t="s">
        <v>17</v>
      </c>
      <c r="J85" s="115"/>
      <c r="K85" s="115"/>
      <c r="L85" s="115"/>
      <c r="M85" s="115"/>
      <c r="N85" s="115"/>
      <c r="O85" s="116" t="s">
        <v>18</v>
      </c>
      <c r="P85" s="117"/>
      <c r="Q85" s="117"/>
      <c r="R85" s="117"/>
      <c r="S85" s="118"/>
      <c r="T85" s="115" t="s">
        <v>19</v>
      </c>
      <c r="U85" s="115"/>
      <c r="V85" s="115"/>
      <c r="W85" s="115"/>
      <c r="X85" s="115"/>
      <c r="Y85" s="115"/>
      <c r="Z85" s="115" t="s">
        <v>20</v>
      </c>
      <c r="AA85" s="115"/>
      <c r="AB85" s="115"/>
      <c r="AC85" s="115"/>
      <c r="AD85" s="115"/>
      <c r="AE85" s="115"/>
      <c r="AF85" s="7"/>
      <c r="AG85" s="16"/>
      <c r="AI85" s="21"/>
    </row>
    <row r="86" spans="1:38" s="8" customFormat="1" ht="12.75" customHeight="1">
      <c r="A86" s="119">
        <v>1</v>
      </c>
      <c r="B86" s="120"/>
      <c r="C86" s="120"/>
      <c r="D86" s="120"/>
      <c r="E86" s="120"/>
      <c r="F86" s="120"/>
      <c r="G86" s="120"/>
      <c r="H86" s="121"/>
      <c r="I86" s="122">
        <v>2</v>
      </c>
      <c r="J86" s="122"/>
      <c r="K86" s="122"/>
      <c r="L86" s="122"/>
      <c r="M86" s="122"/>
      <c r="N86" s="122"/>
      <c r="O86" s="89">
        <v>3</v>
      </c>
      <c r="P86" s="90"/>
      <c r="Q86" s="90"/>
      <c r="R86" s="90"/>
      <c r="S86" s="91"/>
      <c r="T86" s="122">
        <v>4</v>
      </c>
      <c r="U86" s="122"/>
      <c r="V86" s="122"/>
      <c r="W86" s="122"/>
      <c r="X86" s="122"/>
      <c r="Y86" s="122"/>
      <c r="Z86" s="122" t="s">
        <v>21</v>
      </c>
      <c r="AA86" s="122"/>
      <c r="AB86" s="122"/>
      <c r="AC86" s="122"/>
      <c r="AD86" s="122"/>
      <c r="AE86" s="122"/>
      <c r="AF86" s="24"/>
      <c r="AG86" s="45" t="s">
        <v>32</v>
      </c>
      <c r="AH86"/>
      <c r="AI86" s="46"/>
      <c r="AJ86" s="45" t="s">
        <v>57</v>
      </c>
      <c r="AL86" s="45" t="s">
        <v>31</v>
      </c>
    </row>
    <row r="87" spans="1:38" s="25" customFormat="1" ht="23.25" customHeight="1">
      <c r="A87" s="57" t="s">
        <v>58</v>
      </c>
      <c r="B87" s="58"/>
      <c r="C87" s="58"/>
      <c r="D87" s="58"/>
      <c r="E87" s="58"/>
      <c r="F87" s="58"/>
      <c r="G87" s="58"/>
      <c r="H87" s="59"/>
      <c r="I87" s="63">
        <v>19.8</v>
      </c>
      <c r="J87" s="63"/>
      <c r="K87" s="63"/>
      <c r="L87" s="63"/>
      <c r="M87" s="63"/>
      <c r="N87" s="63"/>
      <c r="O87" s="64">
        <f>+ROUND('[6]Шуш_2'!O87*$AG$83,4)</f>
        <v>0.0669</v>
      </c>
      <c r="P87" s="65"/>
      <c r="Q87" s="65"/>
      <c r="R87" s="65"/>
      <c r="S87" s="66"/>
      <c r="T87" s="67">
        <f>K17</f>
        <v>3867.95</v>
      </c>
      <c r="U87" s="67"/>
      <c r="V87" s="67"/>
      <c r="W87" s="67"/>
      <c r="X87" s="67"/>
      <c r="Y87" s="67"/>
      <c r="Z87" s="68">
        <f>I87*O87*T87</f>
        <v>5123.563929</v>
      </c>
      <c r="AA87" s="68"/>
      <c r="AB87" s="68"/>
      <c r="AC87" s="68"/>
      <c r="AD87" s="68"/>
      <c r="AE87" s="68"/>
      <c r="AF87" s="30"/>
      <c r="AG87" s="47">
        <f>O87*T87</f>
        <v>258.765855</v>
      </c>
      <c r="AH87"/>
      <c r="AI87" s="48"/>
      <c r="AJ87" s="49">
        <v>54.52</v>
      </c>
      <c r="AL87" s="31">
        <f>AG87/AJ87</f>
        <v>4.746255594277329</v>
      </c>
    </row>
    <row r="88" spans="1:35" s="25" customFormat="1" ht="39" customHeight="1">
      <c r="A88" s="60"/>
      <c r="B88" s="61"/>
      <c r="C88" s="61"/>
      <c r="D88" s="61"/>
      <c r="E88" s="61"/>
      <c r="F88" s="61"/>
      <c r="G88" s="61"/>
      <c r="H88" s="62"/>
      <c r="I88" s="69" t="str">
        <f>CONCATENATE(I87," ",I85," х ",O87," ",O85," х ",T87," ",T85," = ",Z87," ",Z85)</f>
        <v>19,8 кв.м х 0,0669 Гкал/кв.м х 3867,95 руб./Гкал = 5123,563929 руб.</v>
      </c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9"/>
      <c r="AG88" s="50"/>
      <c r="AH88"/>
      <c r="AI88" s="48"/>
    </row>
    <row r="89" spans="1:38" s="25" customFormat="1" ht="23.25" customHeight="1">
      <c r="A89" s="57" t="s">
        <v>59</v>
      </c>
      <c r="B89" s="58"/>
      <c r="C89" s="58"/>
      <c r="D89" s="58"/>
      <c r="E89" s="58"/>
      <c r="F89" s="58"/>
      <c r="G89" s="58"/>
      <c r="H89" s="59"/>
      <c r="I89" s="63">
        <v>19.8</v>
      </c>
      <c r="J89" s="63"/>
      <c r="K89" s="63"/>
      <c r="L89" s="63"/>
      <c r="M89" s="63"/>
      <c r="N89" s="63"/>
      <c r="O89" s="64">
        <f>+ROUND('[6]Шуш_2'!O89*$AG$83,4)</f>
        <v>0.0678</v>
      </c>
      <c r="P89" s="65"/>
      <c r="Q89" s="65"/>
      <c r="R89" s="65"/>
      <c r="S89" s="66"/>
      <c r="T89" s="67">
        <f>+T87</f>
        <v>3867.95</v>
      </c>
      <c r="U89" s="67"/>
      <c r="V89" s="67"/>
      <c r="W89" s="67"/>
      <c r="X89" s="67"/>
      <c r="Y89" s="67"/>
      <c r="Z89" s="68">
        <f>I89*O89*T89</f>
        <v>5192.490798</v>
      </c>
      <c r="AA89" s="68"/>
      <c r="AB89" s="68"/>
      <c r="AC89" s="68"/>
      <c r="AD89" s="68"/>
      <c r="AE89" s="68"/>
      <c r="AF89" s="30"/>
      <c r="AG89" s="47">
        <f>O89*T89</f>
        <v>262.24701</v>
      </c>
      <c r="AH89"/>
      <c r="AI89" s="48"/>
      <c r="AJ89" s="49">
        <v>54.52</v>
      </c>
      <c r="AL89" s="31">
        <f>AG89/AJ89</f>
        <v>4.810106566397652</v>
      </c>
    </row>
    <row r="90" spans="1:35" s="25" customFormat="1" ht="35.25" customHeight="1">
      <c r="A90" s="60"/>
      <c r="B90" s="61"/>
      <c r="C90" s="61"/>
      <c r="D90" s="61"/>
      <c r="E90" s="61"/>
      <c r="F90" s="61"/>
      <c r="G90" s="61"/>
      <c r="H90" s="62"/>
      <c r="I90" s="69" t="str">
        <f>CONCATENATE(I89," ",I$85," х ",O89," ",O$85," х ",T89," ",T$85," = ",Z89," ",Z$85)</f>
        <v>19,8 кв.м х 0,0678 Гкал/кв.м х 3867,95 руб./Гкал = 5192,490798 руб.</v>
      </c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9"/>
      <c r="AG90" s="50"/>
      <c r="AH90"/>
      <c r="AI90" s="48"/>
    </row>
    <row r="91" spans="1:38" s="25" customFormat="1" ht="23.25" customHeight="1">
      <c r="A91" s="57" t="s">
        <v>60</v>
      </c>
      <c r="B91" s="58"/>
      <c r="C91" s="58"/>
      <c r="D91" s="58"/>
      <c r="E91" s="58"/>
      <c r="F91" s="58"/>
      <c r="G91" s="58"/>
      <c r="H91" s="59"/>
      <c r="I91" s="63">
        <v>19.8</v>
      </c>
      <c r="J91" s="63"/>
      <c r="K91" s="63"/>
      <c r="L91" s="63"/>
      <c r="M91" s="63"/>
      <c r="N91" s="63"/>
      <c r="O91" s="64">
        <f>+ROUND('[6]Шуш_2'!O91*$AG$83,4)</f>
        <v>0.0677</v>
      </c>
      <c r="P91" s="65"/>
      <c r="Q91" s="65"/>
      <c r="R91" s="65"/>
      <c r="S91" s="66"/>
      <c r="T91" s="67">
        <f>+T87</f>
        <v>3867.95</v>
      </c>
      <c r="U91" s="67"/>
      <c r="V91" s="67"/>
      <c r="W91" s="67"/>
      <c r="X91" s="67"/>
      <c r="Y91" s="67"/>
      <c r="Z91" s="68">
        <f>I91*O91*T91</f>
        <v>5184.832257</v>
      </c>
      <c r="AA91" s="68"/>
      <c r="AB91" s="68"/>
      <c r="AC91" s="68"/>
      <c r="AD91" s="68"/>
      <c r="AE91" s="68"/>
      <c r="AF91" s="30"/>
      <c r="AG91" s="47">
        <f>O91*T91</f>
        <v>261.860215</v>
      </c>
      <c r="AH91"/>
      <c r="AI91" s="48"/>
      <c r="AJ91" s="49">
        <v>54.52</v>
      </c>
      <c r="AL91" s="31">
        <f>AG91/AJ91</f>
        <v>4.803012013939838</v>
      </c>
    </row>
    <row r="92" spans="1:35" s="25" customFormat="1" ht="34.5" customHeight="1">
      <c r="A92" s="60"/>
      <c r="B92" s="61"/>
      <c r="C92" s="61"/>
      <c r="D92" s="61"/>
      <c r="E92" s="61"/>
      <c r="F92" s="61"/>
      <c r="G92" s="61"/>
      <c r="H92" s="62"/>
      <c r="I92" s="69" t="str">
        <f>CONCATENATE(I91," ",I$85," х ",O91," ",O$85," х ",T91," ",T$85," = ",Z91," ",Z$85)</f>
        <v>19,8 кв.м х 0,0677 Гкал/кв.м х 3867,95 руб./Гкал = 5184,832257 руб.</v>
      </c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9"/>
      <c r="AG92" s="50"/>
      <c r="AH92"/>
      <c r="AI92" s="48"/>
    </row>
    <row r="93" spans="1:38" s="25" customFormat="1" ht="23.25" customHeight="1">
      <c r="A93" s="57" t="s">
        <v>61</v>
      </c>
      <c r="B93" s="58"/>
      <c r="C93" s="58"/>
      <c r="D93" s="58"/>
      <c r="E93" s="58"/>
      <c r="F93" s="58"/>
      <c r="G93" s="58"/>
      <c r="H93" s="59"/>
      <c r="I93" s="63">
        <v>19.8</v>
      </c>
      <c r="J93" s="63"/>
      <c r="K93" s="63"/>
      <c r="L93" s="63"/>
      <c r="M93" s="63"/>
      <c r="N93" s="63"/>
      <c r="O93" s="64">
        <f>+ROUND('[6]Шуш_2'!O93*$AG$83,4)</f>
        <v>0.0666</v>
      </c>
      <c r="P93" s="65"/>
      <c r="Q93" s="65"/>
      <c r="R93" s="65"/>
      <c r="S93" s="66"/>
      <c r="T93" s="67">
        <f>+T87</f>
        <v>3867.95</v>
      </c>
      <c r="U93" s="67"/>
      <c r="V93" s="67"/>
      <c r="W93" s="67"/>
      <c r="X93" s="67"/>
      <c r="Y93" s="67"/>
      <c r="Z93" s="68">
        <f>I93*O93*T93</f>
        <v>5100.588306</v>
      </c>
      <c r="AA93" s="68"/>
      <c r="AB93" s="68"/>
      <c r="AC93" s="68"/>
      <c r="AD93" s="68"/>
      <c r="AE93" s="68"/>
      <c r="AF93" s="30"/>
      <c r="AG93" s="47">
        <f>O93*T93</f>
        <v>257.60547</v>
      </c>
      <c r="AH93"/>
      <c r="AI93" s="48"/>
      <c r="AJ93" s="49">
        <v>54.52</v>
      </c>
      <c r="AL93" s="31">
        <f>AG93/AJ93</f>
        <v>4.724971936903889</v>
      </c>
    </row>
    <row r="94" spans="1:35" s="25" customFormat="1" ht="27.75" customHeight="1">
      <c r="A94" s="60"/>
      <c r="B94" s="61"/>
      <c r="C94" s="61"/>
      <c r="D94" s="61"/>
      <c r="E94" s="61"/>
      <c r="F94" s="61"/>
      <c r="G94" s="61"/>
      <c r="H94" s="62"/>
      <c r="I94" s="69" t="str">
        <f>CONCATENATE(I93," ",I$85," х ",O93," ",O$85," х ",T93," ",T$85," = ",Z93," ",Z$85)</f>
        <v>19,8 кв.м х 0,0666 Гкал/кв.м х 3867,95 руб./Гкал = 5100,588306 руб.</v>
      </c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9"/>
      <c r="AG94" s="50"/>
      <c r="AH94"/>
      <c r="AI94" s="48"/>
    </row>
    <row r="95" spans="1:38" s="25" customFormat="1" ht="23.25" customHeight="1">
      <c r="A95" s="57" t="s">
        <v>62</v>
      </c>
      <c r="B95" s="58"/>
      <c r="C95" s="58"/>
      <c r="D95" s="58"/>
      <c r="E95" s="58"/>
      <c r="F95" s="58"/>
      <c r="G95" s="58"/>
      <c r="H95" s="59"/>
      <c r="I95" s="63">
        <v>19.8</v>
      </c>
      <c r="J95" s="63"/>
      <c r="K95" s="63"/>
      <c r="L95" s="63"/>
      <c r="M95" s="63"/>
      <c r="N95" s="63"/>
      <c r="O95" s="64">
        <f>+'[6]Шуш_2'!O95*$AG$83</f>
        <v>0.0426</v>
      </c>
      <c r="P95" s="65"/>
      <c r="Q95" s="65"/>
      <c r="R95" s="65"/>
      <c r="S95" s="66"/>
      <c r="T95" s="67">
        <f>+T87</f>
        <v>3867.95</v>
      </c>
      <c r="U95" s="67"/>
      <c r="V95" s="67"/>
      <c r="W95" s="67"/>
      <c r="X95" s="67"/>
      <c r="Y95" s="67"/>
      <c r="Z95" s="68">
        <f>I95*O95*T95</f>
        <v>3262.538466</v>
      </c>
      <c r="AA95" s="68"/>
      <c r="AB95" s="68"/>
      <c r="AC95" s="68"/>
      <c r="AD95" s="68"/>
      <c r="AE95" s="68"/>
      <c r="AF95" s="30"/>
      <c r="AG95" s="47">
        <f>O95*T95</f>
        <v>164.77467</v>
      </c>
      <c r="AH95"/>
      <c r="AI95" s="48"/>
      <c r="AJ95" s="49">
        <v>54.52</v>
      </c>
      <c r="AL95" s="31">
        <f>AG95/AJ95</f>
        <v>3.022279347028613</v>
      </c>
    </row>
    <row r="96" spans="1:35" s="25" customFormat="1" ht="29.25" customHeight="1">
      <c r="A96" s="60"/>
      <c r="B96" s="61"/>
      <c r="C96" s="61"/>
      <c r="D96" s="61"/>
      <c r="E96" s="61"/>
      <c r="F96" s="61"/>
      <c r="G96" s="61"/>
      <c r="H96" s="62"/>
      <c r="I96" s="69" t="str">
        <f>CONCATENATE(I95," ",I$85," х ",O95," ",O$85," х ",T95," ",T$85," = ",Z95," ",Z$85)</f>
        <v>19,8 кв.м х 0,0426 Гкал/кв.м х 3867,95 руб./Гкал = 3262,538466 руб.</v>
      </c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9"/>
      <c r="AG96" s="50"/>
      <c r="AH96"/>
      <c r="AI96" s="48"/>
    </row>
    <row r="97" spans="1:38" s="25" customFormat="1" ht="23.25" customHeight="1">
      <c r="A97" s="57" t="s">
        <v>63</v>
      </c>
      <c r="B97" s="58"/>
      <c r="C97" s="58"/>
      <c r="D97" s="58"/>
      <c r="E97" s="58"/>
      <c r="F97" s="58"/>
      <c r="G97" s="58"/>
      <c r="H97" s="59"/>
      <c r="I97" s="63">
        <v>19.8</v>
      </c>
      <c r="J97" s="63"/>
      <c r="K97" s="63"/>
      <c r="L97" s="63"/>
      <c r="M97" s="63"/>
      <c r="N97" s="63"/>
      <c r="O97" s="64">
        <f>+ROUND('[6]Шуш_2'!O97*$AG$83,4)</f>
        <v>0.0431</v>
      </c>
      <c r="P97" s="65"/>
      <c r="Q97" s="65"/>
      <c r="R97" s="65"/>
      <c r="S97" s="66"/>
      <c r="T97" s="67">
        <f>+T87</f>
        <v>3867.95</v>
      </c>
      <c r="U97" s="67"/>
      <c r="V97" s="67"/>
      <c r="W97" s="67"/>
      <c r="X97" s="67"/>
      <c r="Y97" s="67"/>
      <c r="Z97" s="68">
        <f>I97*O97*T97</f>
        <v>3300.831171</v>
      </c>
      <c r="AA97" s="68"/>
      <c r="AB97" s="68"/>
      <c r="AC97" s="68"/>
      <c r="AD97" s="68"/>
      <c r="AE97" s="68"/>
      <c r="AF97" s="30"/>
      <c r="AG97" s="47">
        <f>O97*T97</f>
        <v>166.708645</v>
      </c>
      <c r="AH97"/>
      <c r="AI97" s="48"/>
      <c r="AJ97" s="49">
        <v>54.52</v>
      </c>
      <c r="AL97" s="31">
        <f>AG97/AJ97</f>
        <v>3.0577521093176814</v>
      </c>
    </row>
    <row r="98" spans="1:35" s="25" customFormat="1" ht="34.5" customHeight="1">
      <c r="A98" s="60"/>
      <c r="B98" s="61"/>
      <c r="C98" s="61"/>
      <c r="D98" s="61"/>
      <c r="E98" s="61"/>
      <c r="F98" s="61"/>
      <c r="G98" s="61"/>
      <c r="H98" s="62"/>
      <c r="I98" s="69" t="str">
        <f>CONCATENATE(I97," ",I$85," х ",O97," ",O$85," х ",T97," ",T$85," = ",Z97," ",Z$85)</f>
        <v>19,8 кв.м х 0,0431 Гкал/кв.м х 3867,95 руб./Гкал = 3300,831171 руб.</v>
      </c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9"/>
      <c r="AG98" s="50"/>
      <c r="AH98"/>
      <c r="AI98" s="48"/>
    </row>
    <row r="99" spans="1:38" s="25" customFormat="1" ht="30.75" customHeight="1" hidden="1">
      <c r="A99" s="57" t="s">
        <v>64</v>
      </c>
      <c r="B99" s="58"/>
      <c r="C99" s="58"/>
      <c r="D99" s="58"/>
      <c r="E99" s="58"/>
      <c r="F99" s="58"/>
      <c r="G99" s="58"/>
      <c r="H99" s="59"/>
      <c r="I99" s="63">
        <v>19.8</v>
      </c>
      <c r="J99" s="63"/>
      <c r="K99" s="63"/>
      <c r="L99" s="63"/>
      <c r="M99" s="63"/>
      <c r="N99" s="63"/>
      <c r="O99" s="64">
        <f>+ROUND('[6]Шуш_2'!O99*$AG$83,4)</f>
        <v>0.0365</v>
      </c>
      <c r="P99" s="65"/>
      <c r="Q99" s="65"/>
      <c r="R99" s="65"/>
      <c r="S99" s="66"/>
      <c r="T99" s="67">
        <f>+T91</f>
        <v>3867.95</v>
      </c>
      <c r="U99" s="67"/>
      <c r="V99" s="67"/>
      <c r="W99" s="67"/>
      <c r="X99" s="67"/>
      <c r="Y99" s="67"/>
      <c r="Z99" s="68">
        <f>I99*O99*T99</f>
        <v>2795.367465</v>
      </c>
      <c r="AA99" s="68"/>
      <c r="AB99" s="68"/>
      <c r="AC99" s="68"/>
      <c r="AD99" s="68"/>
      <c r="AE99" s="68"/>
      <c r="AF99" s="30"/>
      <c r="AG99" s="47">
        <f>O99*T99</f>
        <v>141.180175</v>
      </c>
      <c r="AH99"/>
      <c r="AI99" s="48"/>
      <c r="AJ99" s="49">
        <v>54.52</v>
      </c>
      <c r="AL99" s="31">
        <f>AG99/AJ99</f>
        <v>2.589511647101981</v>
      </c>
    </row>
    <row r="100" spans="1:35" s="25" customFormat="1" ht="30.75" customHeight="1" hidden="1">
      <c r="A100" s="60"/>
      <c r="B100" s="61"/>
      <c r="C100" s="61"/>
      <c r="D100" s="61"/>
      <c r="E100" s="61"/>
      <c r="F100" s="61"/>
      <c r="G100" s="61"/>
      <c r="H100" s="62"/>
      <c r="I100" s="69" t="str">
        <f>CONCATENATE(I99," ",I$85," х ",O99," ",O$85," х ",T99," ",T$85," = ",Z99," ",Z$85)</f>
        <v>19,8 кв.м х 0,0365 Гкал/кв.м х 3867,95 руб./Гкал = 2795,367465 руб.</v>
      </c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9"/>
      <c r="AG100" s="50"/>
      <c r="AH100"/>
      <c r="AI100" s="48"/>
    </row>
    <row r="101" spans="1:38" s="25" customFormat="1" ht="30.75" customHeight="1" hidden="1">
      <c r="A101" s="57" t="s">
        <v>65</v>
      </c>
      <c r="B101" s="58"/>
      <c r="C101" s="58"/>
      <c r="D101" s="58"/>
      <c r="E101" s="58"/>
      <c r="F101" s="58"/>
      <c r="G101" s="58"/>
      <c r="H101" s="59"/>
      <c r="I101" s="63">
        <v>19.8</v>
      </c>
      <c r="J101" s="63"/>
      <c r="K101" s="63"/>
      <c r="L101" s="63"/>
      <c r="M101" s="63"/>
      <c r="N101" s="63"/>
      <c r="O101" s="64">
        <f>+ROUND('[6]Шуш_2'!O101*$AG$83,4)</f>
        <v>0.0371</v>
      </c>
      <c r="P101" s="65"/>
      <c r="Q101" s="65"/>
      <c r="R101" s="65"/>
      <c r="S101" s="66"/>
      <c r="T101" s="67">
        <f>+T91</f>
        <v>3867.95</v>
      </c>
      <c r="U101" s="67"/>
      <c r="V101" s="67"/>
      <c r="W101" s="67"/>
      <c r="X101" s="67"/>
      <c r="Y101" s="67"/>
      <c r="Z101" s="68">
        <f>I101*O101*T101</f>
        <v>2841.318711</v>
      </c>
      <c r="AA101" s="68"/>
      <c r="AB101" s="68"/>
      <c r="AC101" s="68"/>
      <c r="AD101" s="68"/>
      <c r="AE101" s="68"/>
      <c r="AF101" s="30"/>
      <c r="AG101" s="47">
        <f>O101*T101</f>
        <v>143.500945</v>
      </c>
      <c r="AH101"/>
      <c r="AI101" s="48"/>
      <c r="AJ101" s="49">
        <v>54.52</v>
      </c>
      <c r="AL101" s="31">
        <f>AG101/AJ101</f>
        <v>2.6320789618488627</v>
      </c>
    </row>
    <row r="102" spans="1:35" s="25" customFormat="1" ht="30.75" customHeight="1" hidden="1">
      <c r="A102" s="60"/>
      <c r="B102" s="61"/>
      <c r="C102" s="61"/>
      <c r="D102" s="61"/>
      <c r="E102" s="61"/>
      <c r="F102" s="61"/>
      <c r="G102" s="61"/>
      <c r="H102" s="62"/>
      <c r="I102" s="69" t="str">
        <f>CONCATENATE(I101," ",I$85," х ",O101," ",O$85," х ",T101," ",T$85," = ",Z101," ",Z$85)</f>
        <v>19,8 кв.м х 0,0371 Гкал/кв.м х 3867,95 руб./Гкал = 2841,318711 руб.</v>
      </c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9"/>
      <c r="AG102" s="50"/>
      <c r="AH102"/>
      <c r="AI102" s="48"/>
    </row>
    <row r="103" spans="1:38" s="25" customFormat="1" ht="23.25" customHeight="1">
      <c r="A103" s="57" t="s">
        <v>66</v>
      </c>
      <c r="B103" s="58"/>
      <c r="C103" s="58"/>
      <c r="D103" s="58"/>
      <c r="E103" s="58"/>
      <c r="F103" s="58"/>
      <c r="G103" s="58"/>
      <c r="H103" s="59"/>
      <c r="I103" s="63">
        <v>19.8</v>
      </c>
      <c r="J103" s="63"/>
      <c r="K103" s="63"/>
      <c r="L103" s="63"/>
      <c r="M103" s="63"/>
      <c r="N103" s="63"/>
      <c r="O103" s="64">
        <f>+ROUND('[6]Шуш_2'!O103*$AG$83,4)</f>
        <v>0.0288</v>
      </c>
      <c r="P103" s="65"/>
      <c r="Q103" s="65"/>
      <c r="R103" s="65"/>
      <c r="S103" s="66"/>
      <c r="T103" s="67">
        <f>+T87</f>
        <v>3867.95</v>
      </c>
      <c r="U103" s="67"/>
      <c r="V103" s="67"/>
      <c r="W103" s="67"/>
      <c r="X103" s="67"/>
      <c r="Y103" s="67"/>
      <c r="Z103" s="68">
        <f>I103*O103*T103</f>
        <v>2205.659808</v>
      </c>
      <c r="AA103" s="68"/>
      <c r="AB103" s="68"/>
      <c r="AC103" s="68"/>
      <c r="AD103" s="68"/>
      <c r="AE103" s="68"/>
      <c r="AF103" s="30"/>
      <c r="AG103" s="47">
        <f>O103*T103</f>
        <v>111.39695999999999</v>
      </c>
      <c r="AH103"/>
      <c r="AI103" s="48"/>
      <c r="AJ103" s="49">
        <v>54.52</v>
      </c>
      <c r="AL103" s="31">
        <f>AG103/AJ103</f>
        <v>2.04323110785033</v>
      </c>
    </row>
    <row r="104" spans="1:35" s="25" customFormat="1" ht="43.5" customHeight="1">
      <c r="A104" s="60"/>
      <c r="B104" s="61"/>
      <c r="C104" s="61"/>
      <c r="D104" s="61"/>
      <c r="E104" s="61"/>
      <c r="F104" s="61"/>
      <c r="G104" s="61"/>
      <c r="H104" s="62"/>
      <c r="I104" s="69" t="str">
        <f>CONCATENATE(I103," ",I97," х ",O103," ",O97," х ",T103," ",T97," = ",Z103," ",Z97)</f>
        <v>19,8 19,8 х 0,0288 0,0431 х 3867,95 3867,95 = 2205,659808 3300,831171</v>
      </c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9"/>
      <c r="AG104" s="50"/>
      <c r="AH104"/>
      <c r="AI104" s="48"/>
    </row>
    <row r="105" spans="1:38" s="25" customFormat="1" ht="23.25" customHeight="1">
      <c r="A105" s="57" t="s">
        <v>67</v>
      </c>
      <c r="B105" s="58"/>
      <c r="C105" s="58"/>
      <c r="D105" s="58"/>
      <c r="E105" s="58"/>
      <c r="F105" s="58"/>
      <c r="G105" s="58"/>
      <c r="H105" s="59"/>
      <c r="I105" s="63">
        <v>19.8</v>
      </c>
      <c r="J105" s="63"/>
      <c r="K105" s="63"/>
      <c r="L105" s="63"/>
      <c r="M105" s="63"/>
      <c r="N105" s="63"/>
      <c r="O105" s="64">
        <f>+ROUND('[6]Шуш_2'!O105*$AG$83,4)</f>
        <v>0.0264</v>
      </c>
      <c r="P105" s="65"/>
      <c r="Q105" s="65"/>
      <c r="R105" s="65"/>
      <c r="S105" s="66"/>
      <c r="T105" s="67">
        <f>+T87</f>
        <v>3867.95</v>
      </c>
      <c r="U105" s="67"/>
      <c r="V105" s="67"/>
      <c r="W105" s="67"/>
      <c r="X105" s="67"/>
      <c r="Y105" s="67"/>
      <c r="Z105" s="68">
        <f>I105*O105*T105</f>
        <v>2021.8548239999998</v>
      </c>
      <c r="AA105" s="68"/>
      <c r="AB105" s="68"/>
      <c r="AC105" s="68"/>
      <c r="AD105" s="68"/>
      <c r="AE105" s="68"/>
      <c r="AF105" s="30"/>
      <c r="AG105" s="47">
        <f>O105*T105</f>
        <v>102.11388</v>
      </c>
      <c r="AH105"/>
      <c r="AI105" s="48"/>
      <c r="AJ105" s="49">
        <v>54.52</v>
      </c>
      <c r="AL105" s="31">
        <f>AG105/AJ105</f>
        <v>1.8729618488628024</v>
      </c>
    </row>
    <row r="106" spans="1:35" s="25" customFormat="1" ht="18.75" customHeight="1">
      <c r="A106" s="60"/>
      <c r="B106" s="61"/>
      <c r="C106" s="61"/>
      <c r="D106" s="61"/>
      <c r="E106" s="61"/>
      <c r="F106" s="61"/>
      <c r="G106" s="61"/>
      <c r="H106" s="62"/>
      <c r="I106" s="69" t="str">
        <f>CONCATENATE(I105," ",I$85," х ",O105," ",O$85," х ",T105," ",T$85," = ",Z105," ",Z$85)</f>
        <v>19,8 кв.м х 0,0264 Гкал/кв.м х 3867,95 руб./Гкал = 2021,854824 руб.</v>
      </c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9"/>
      <c r="AG106" s="50"/>
      <c r="AH106"/>
      <c r="AI106" s="48"/>
    </row>
    <row r="107" spans="1:38" s="25" customFormat="1" ht="23.25" customHeight="1">
      <c r="A107" s="57" t="s">
        <v>68</v>
      </c>
      <c r="B107" s="58"/>
      <c r="C107" s="58"/>
      <c r="D107" s="58"/>
      <c r="E107" s="58"/>
      <c r="F107" s="58"/>
      <c r="G107" s="58"/>
      <c r="H107" s="59"/>
      <c r="I107" s="63">
        <v>19.8</v>
      </c>
      <c r="J107" s="63"/>
      <c r="K107" s="63"/>
      <c r="L107" s="63"/>
      <c r="M107" s="63"/>
      <c r="N107" s="63"/>
      <c r="O107" s="64">
        <f>+ROUND('[6]Шуш_2'!O107*$AG$83,4)</f>
        <v>0.0246</v>
      </c>
      <c r="P107" s="65"/>
      <c r="Q107" s="65"/>
      <c r="R107" s="65"/>
      <c r="S107" s="66"/>
      <c r="T107" s="67">
        <f>+T87</f>
        <v>3867.95</v>
      </c>
      <c r="U107" s="67"/>
      <c r="V107" s="67"/>
      <c r="W107" s="67"/>
      <c r="X107" s="67"/>
      <c r="Y107" s="67"/>
      <c r="Z107" s="68">
        <f>I107*O107*T107</f>
        <v>1884.001086</v>
      </c>
      <c r="AA107" s="68"/>
      <c r="AB107" s="68"/>
      <c r="AC107" s="68"/>
      <c r="AD107" s="68"/>
      <c r="AE107" s="68"/>
      <c r="AF107" s="30"/>
      <c r="AG107" s="47">
        <f>O107*T107</f>
        <v>95.15156999999999</v>
      </c>
      <c r="AH107"/>
      <c r="AI107" s="48"/>
      <c r="AJ107" s="49">
        <v>54.52</v>
      </c>
      <c r="AL107" s="31">
        <f>AG107/AJ107</f>
        <v>1.7452599046221569</v>
      </c>
    </row>
    <row r="108" spans="1:35" s="25" customFormat="1" ht="36.75" customHeight="1">
      <c r="A108" s="60"/>
      <c r="B108" s="61"/>
      <c r="C108" s="61"/>
      <c r="D108" s="61"/>
      <c r="E108" s="61"/>
      <c r="F108" s="61"/>
      <c r="G108" s="61"/>
      <c r="H108" s="62"/>
      <c r="I108" s="69" t="str">
        <f>CONCATENATE(I107," ",I$85," х ",O107," ",O$85," х ",T107," ",T$85," = ",Z107," ",Z$85)</f>
        <v>19,8 кв.м х 0,0246 Гкал/кв.м х 3867,95 руб./Гкал = 1884,001086 руб.</v>
      </c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9"/>
      <c r="AG108" s="50"/>
      <c r="AH108"/>
      <c r="AI108" s="48"/>
    </row>
    <row r="109" spans="1:38" s="25" customFormat="1" ht="23.25" customHeight="1">
      <c r="A109" s="57" t="s">
        <v>69</v>
      </c>
      <c r="B109" s="58"/>
      <c r="C109" s="58"/>
      <c r="D109" s="58"/>
      <c r="E109" s="58"/>
      <c r="F109" s="58"/>
      <c r="G109" s="58"/>
      <c r="H109" s="59"/>
      <c r="I109" s="63">
        <v>19.8</v>
      </c>
      <c r="J109" s="63"/>
      <c r="K109" s="63"/>
      <c r="L109" s="63"/>
      <c r="M109" s="63"/>
      <c r="N109" s="63"/>
      <c r="O109" s="64">
        <f>+ROUND('[6]Шуш_2'!O109*$AG$83,4)</f>
        <v>0.0269</v>
      </c>
      <c r="P109" s="65"/>
      <c r="Q109" s="65"/>
      <c r="R109" s="65"/>
      <c r="S109" s="66"/>
      <c r="T109" s="67">
        <f>+T87</f>
        <v>3867.95</v>
      </c>
      <c r="U109" s="67"/>
      <c r="V109" s="67"/>
      <c r="W109" s="67"/>
      <c r="X109" s="67"/>
      <c r="Y109" s="67"/>
      <c r="Z109" s="68">
        <f>I109*O109*T109</f>
        <v>2060.147529</v>
      </c>
      <c r="AA109" s="68"/>
      <c r="AB109" s="68"/>
      <c r="AC109" s="68"/>
      <c r="AD109" s="68"/>
      <c r="AE109" s="68"/>
      <c r="AF109" s="30"/>
      <c r="AG109" s="47">
        <f>O109*T109</f>
        <v>104.047855</v>
      </c>
      <c r="AH109"/>
      <c r="AI109" s="48"/>
      <c r="AJ109" s="49">
        <v>54.52</v>
      </c>
      <c r="AL109" s="31">
        <f>AG109/AJ109</f>
        <v>1.9084346111518706</v>
      </c>
    </row>
    <row r="110" spans="1:35" s="25" customFormat="1" ht="20.25" customHeight="1">
      <c r="A110" s="60"/>
      <c r="B110" s="61"/>
      <c r="C110" s="61"/>
      <c r="D110" s="61"/>
      <c r="E110" s="61"/>
      <c r="F110" s="61"/>
      <c r="G110" s="61"/>
      <c r="H110" s="62"/>
      <c r="I110" s="69" t="str">
        <f>CONCATENATE(I109," ",I$85," х ",O109," ",O$85," х ",T109," ",T$85," = ",Z109," ",Z$85)</f>
        <v>19,8 кв.м х 0,0269 Гкал/кв.м х 3867,95 руб./Гкал = 2060,147529 руб.</v>
      </c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9"/>
      <c r="AG110" s="50"/>
      <c r="AH110"/>
      <c r="AI110" s="48"/>
    </row>
    <row r="111" spans="1:38" s="25" customFormat="1" ht="23.25" customHeight="1">
      <c r="A111" s="57" t="s">
        <v>70</v>
      </c>
      <c r="B111" s="58"/>
      <c r="C111" s="58"/>
      <c r="D111" s="58"/>
      <c r="E111" s="58"/>
      <c r="F111" s="58"/>
      <c r="G111" s="58"/>
      <c r="H111" s="59"/>
      <c r="I111" s="63">
        <v>19.8</v>
      </c>
      <c r="J111" s="63"/>
      <c r="K111" s="63"/>
      <c r="L111" s="63"/>
      <c r="M111" s="63"/>
      <c r="N111" s="63"/>
      <c r="O111" s="64">
        <f>+ROUND('[6]Шуш_2'!O111*$AG$83,4)</f>
        <v>0.0231</v>
      </c>
      <c r="P111" s="65"/>
      <c r="Q111" s="65"/>
      <c r="R111" s="65"/>
      <c r="S111" s="66"/>
      <c r="T111" s="67">
        <f>+T87</f>
        <v>3867.95</v>
      </c>
      <c r="U111" s="67"/>
      <c r="V111" s="67"/>
      <c r="W111" s="67"/>
      <c r="X111" s="67"/>
      <c r="Y111" s="67"/>
      <c r="Z111" s="68">
        <f>I111*O111*T111</f>
        <v>1769.122971</v>
      </c>
      <c r="AA111" s="68"/>
      <c r="AB111" s="68"/>
      <c r="AC111" s="68"/>
      <c r="AD111" s="68"/>
      <c r="AE111" s="68"/>
      <c r="AF111" s="30"/>
      <c r="AG111" s="47">
        <f>O111*T111</f>
        <v>89.349645</v>
      </c>
      <c r="AH111"/>
      <c r="AI111" s="48"/>
      <c r="AJ111" s="49">
        <v>54.52</v>
      </c>
      <c r="AL111" s="31">
        <f>AG111/AJ111</f>
        <v>1.638841617754952</v>
      </c>
    </row>
    <row r="112" spans="1:35" s="25" customFormat="1" ht="20.25" customHeight="1">
      <c r="A112" s="60"/>
      <c r="B112" s="61"/>
      <c r="C112" s="61"/>
      <c r="D112" s="61"/>
      <c r="E112" s="61"/>
      <c r="F112" s="61"/>
      <c r="G112" s="61"/>
      <c r="H112" s="62"/>
      <c r="I112" s="69" t="str">
        <f>CONCATENATE(I111," ",I$85," х ",O111," ",O$85," х ",T111," ",T$85," = ",Z111," ",Z$85)</f>
        <v>19,8 кв.м х 0,0231 Гкал/кв.м х 3867,95 руб./Гкал = 1769,122971 руб.</v>
      </c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9"/>
      <c r="AG112" s="50"/>
      <c r="AH112"/>
      <c r="AI112" s="48"/>
    </row>
    <row r="113" spans="1:36" ht="12.75" hidden="1">
      <c r="A113" s="57" t="s">
        <v>74</v>
      </c>
      <c r="B113" s="58"/>
      <c r="C113" s="58"/>
      <c r="D113" s="58"/>
      <c r="E113" s="58"/>
      <c r="F113" s="58"/>
      <c r="G113" s="58"/>
      <c r="H113" s="59"/>
      <c r="I113" s="63">
        <v>19.8</v>
      </c>
      <c r="J113" s="63"/>
      <c r="K113" s="63"/>
      <c r="L113" s="63"/>
      <c r="M113" s="63"/>
      <c r="N113" s="63"/>
      <c r="O113" s="64">
        <f>+ROUND('[6]Шуш_2'!O113*$AG$83,4)</f>
        <v>0.0209</v>
      </c>
      <c r="P113" s="65"/>
      <c r="Q113" s="65"/>
      <c r="R113" s="65"/>
      <c r="S113" s="66"/>
      <c r="T113" s="67">
        <f>+T87</f>
        <v>3867.95</v>
      </c>
      <c r="U113" s="67"/>
      <c r="V113" s="67"/>
      <c r="W113" s="67"/>
      <c r="X113" s="67"/>
      <c r="Y113" s="67"/>
      <c r="Z113" s="68">
        <f>I113*O113*T113</f>
        <v>1600.6350689999997</v>
      </c>
      <c r="AA113" s="68"/>
      <c r="AB113" s="68"/>
      <c r="AC113" s="68"/>
      <c r="AD113" s="68"/>
      <c r="AE113" s="68"/>
      <c r="AF113" s="30"/>
      <c r="AG113" s="47">
        <f>O113*T113</f>
        <v>80.840155</v>
      </c>
      <c r="AJ113" s="15"/>
    </row>
    <row r="114" spans="1:36" s="26" customFormat="1" ht="18" hidden="1">
      <c r="A114" s="60"/>
      <c r="B114" s="61"/>
      <c r="C114" s="61"/>
      <c r="D114" s="61"/>
      <c r="E114" s="61"/>
      <c r="F114" s="61"/>
      <c r="G114" s="61"/>
      <c r="H114" s="62"/>
      <c r="I114" s="69" t="str">
        <f>CONCATENATE(I113," ",I$85," х ",O113," ",O$85," х ",T113," ",T$85," = ",Z113," ",Z$85)</f>
        <v>19,8 кв.м х 0,0209 Гкал/кв.м х 3867,95 руб./Гкал = 1600,635069 руб.</v>
      </c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9"/>
      <c r="AG114" s="50"/>
      <c r="AJ114" s="28"/>
    </row>
    <row r="115" ht="12.75">
      <c r="AJ115" s="15"/>
    </row>
    <row r="116" spans="1:36" ht="18">
      <c r="A116" s="36" t="s">
        <v>46</v>
      </c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7"/>
      <c r="AF116" s="27"/>
      <c r="AG116" s="28"/>
      <c r="AJ116" s="15"/>
    </row>
    <row r="117" spans="34:36" ht="25.5" customHeight="1">
      <c r="AH117" s="37"/>
      <c r="AI117" s="38"/>
      <c r="AJ117" s="15"/>
    </row>
    <row r="118" spans="1:36" ht="12.75">
      <c r="A118" s="10" t="s">
        <v>22</v>
      </c>
      <c r="AJ118" s="15"/>
    </row>
    <row r="119" spans="1:36" ht="25.5" customHeight="1">
      <c r="A119" s="11" t="s">
        <v>23</v>
      </c>
      <c r="B119" s="54" t="str">
        <f>CONCATENATE("Тариф на тепловую энергию в размере ",K17," руб./Гкал (с НДС) утвержден Приказом Региональной энергетической комиссии Красноярского края ",AH119," № ",AI119)</f>
        <v>Тариф на тепловую энергию в размере 3867,95 руб./Гкал (с НДС) утвержден Приказом Региональной энергетической комиссии Красноярского края от 16.12.2015 г. № 567-п</v>
      </c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12"/>
      <c r="AH119" s="37" t="s">
        <v>47</v>
      </c>
      <c r="AI119" s="38" t="s">
        <v>48</v>
      </c>
      <c r="AJ119" s="15"/>
    </row>
    <row r="120" spans="1:36" ht="25.5" customHeight="1">
      <c r="A120" s="11">
        <v>2</v>
      </c>
      <c r="B120" s="54" t="str">
        <f>CONCATENATE("Тариф на горячую воду с использованием открытых систем теплоснабжения (горячего водоснабжения) "," утвержден Приказом Региональной энергетической комиссии Красноярского края ",AH120," № ",AI120)</f>
        <v>Тариф на горячую воду с использованием открытых систем теплоснабжения (горячего водоснабжения)  утвержден Приказом Региональной энергетической комиссии Красноярского края от 16.12.2015 г. № 569-п</v>
      </c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12"/>
      <c r="AH120" s="37" t="s">
        <v>47</v>
      </c>
      <c r="AI120" s="38" t="s">
        <v>49</v>
      </c>
      <c r="AJ120" s="15"/>
    </row>
    <row r="121" spans="1:36" ht="25.5" customHeight="1">
      <c r="A121" s="11">
        <v>3</v>
      </c>
      <c r="B121" s="54" t="str">
        <f>CONCATENATE("Тариф на теплоноситель "," утвержден Приказом Региональной энергетической комиссии Красноярского края ",AH121," № ",AI121)</f>
        <v>Тариф на теплоноситель  утвержден Приказом Региональной энергетической комиссии Красноярского края от 16.12.2015 г. № 568-п</v>
      </c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12"/>
      <c r="AH121" s="37" t="s">
        <v>47</v>
      </c>
      <c r="AI121" s="38" t="s">
        <v>50</v>
      </c>
      <c r="AJ121" s="15"/>
    </row>
    <row r="122" spans="1:39" ht="37.5" customHeight="1">
      <c r="A122" s="11">
        <v>4</v>
      </c>
      <c r="B122" s="55" t="s">
        <v>71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12"/>
      <c r="AL122" s="51"/>
      <c r="AM122" s="52"/>
    </row>
    <row r="123" spans="1:33" ht="38.25" customHeight="1">
      <c r="A123" s="11">
        <v>5</v>
      </c>
      <c r="B123" s="55" t="s">
        <v>51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G123" s="16"/>
    </row>
    <row r="124" spans="1:31" ht="54.75" customHeight="1">
      <c r="A124" s="11">
        <v>6</v>
      </c>
      <c r="B124" s="55" t="s">
        <v>34</v>
      </c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</row>
    <row r="125" spans="1:36" ht="12.75">
      <c r="A125" s="39" t="s">
        <v>52</v>
      </c>
      <c r="AJ125" s="15"/>
    </row>
    <row r="126" spans="1:36" ht="12.75">
      <c r="A126" s="40" t="s">
        <v>53</v>
      </c>
      <c r="AJ126" s="15"/>
    </row>
  </sheetData>
  <sheetProtection/>
  <mergeCells count="418">
    <mergeCell ref="I91:N91"/>
    <mergeCell ref="O91:S91"/>
    <mergeCell ref="T86:Y86"/>
    <mergeCell ref="Z86:AE86"/>
    <mergeCell ref="A87:H88"/>
    <mergeCell ref="I87:N87"/>
    <mergeCell ref="O87:S87"/>
    <mergeCell ref="T87:Y87"/>
    <mergeCell ref="Z87:AE87"/>
    <mergeCell ref="I88:AE88"/>
    <mergeCell ref="A82:AE82"/>
    <mergeCell ref="A84:H85"/>
    <mergeCell ref="I84:N84"/>
    <mergeCell ref="O84:S84"/>
    <mergeCell ref="T84:Y84"/>
    <mergeCell ref="Z84:AE84"/>
    <mergeCell ref="I85:N85"/>
    <mergeCell ref="O85:S85"/>
    <mergeCell ref="T85:Y85"/>
    <mergeCell ref="Z85:AE85"/>
    <mergeCell ref="AG78:AG79"/>
    <mergeCell ref="AJ78:AJ79"/>
    <mergeCell ref="AL78:AL79"/>
    <mergeCell ref="C79:H79"/>
    <mergeCell ref="I79:J79"/>
    <mergeCell ref="K79:N79"/>
    <mergeCell ref="O79:S79"/>
    <mergeCell ref="T79:X79"/>
    <mergeCell ref="A78:B79"/>
    <mergeCell ref="C78:H78"/>
    <mergeCell ref="I78:J78"/>
    <mergeCell ref="K78:N78"/>
    <mergeCell ref="O78:S78"/>
    <mergeCell ref="T78:X78"/>
    <mergeCell ref="A77:B77"/>
    <mergeCell ref="C77:H77"/>
    <mergeCell ref="I77:J77"/>
    <mergeCell ref="K77:N77"/>
    <mergeCell ref="O77:S77"/>
    <mergeCell ref="T77:X77"/>
    <mergeCell ref="A75:AE75"/>
    <mergeCell ref="AF75:AG75"/>
    <mergeCell ref="A76:B76"/>
    <mergeCell ref="C76:H76"/>
    <mergeCell ref="I76:J76"/>
    <mergeCell ref="K76:N76"/>
    <mergeCell ref="O76:S76"/>
    <mergeCell ref="T76:X76"/>
    <mergeCell ref="AG72:AG73"/>
    <mergeCell ref="AJ72:AJ73"/>
    <mergeCell ref="AL72:AL73"/>
    <mergeCell ref="C73:H73"/>
    <mergeCell ref="I73:J73"/>
    <mergeCell ref="K73:N73"/>
    <mergeCell ref="O73:S73"/>
    <mergeCell ref="T73:X73"/>
    <mergeCell ref="A72:B73"/>
    <mergeCell ref="C72:H72"/>
    <mergeCell ref="I72:J72"/>
    <mergeCell ref="K72:N72"/>
    <mergeCell ref="O72:S72"/>
    <mergeCell ref="T72:X72"/>
    <mergeCell ref="A71:B71"/>
    <mergeCell ref="C71:H71"/>
    <mergeCell ref="I71:J71"/>
    <mergeCell ref="K71:N71"/>
    <mergeCell ref="O71:S71"/>
    <mergeCell ref="T71:X71"/>
    <mergeCell ref="A69:AE69"/>
    <mergeCell ref="AF69:AG69"/>
    <mergeCell ref="A70:B70"/>
    <mergeCell ref="C70:H70"/>
    <mergeCell ref="I70:J70"/>
    <mergeCell ref="K70:N70"/>
    <mergeCell ref="O70:S70"/>
    <mergeCell ref="T70:X70"/>
    <mergeCell ref="AG66:AG67"/>
    <mergeCell ref="AJ66:AJ67"/>
    <mergeCell ref="AL66:AL67"/>
    <mergeCell ref="C67:H67"/>
    <mergeCell ref="I67:J67"/>
    <mergeCell ref="K67:N67"/>
    <mergeCell ref="O67:S67"/>
    <mergeCell ref="T67:X67"/>
    <mergeCell ref="A66:B67"/>
    <mergeCell ref="C66:H66"/>
    <mergeCell ref="I66:J66"/>
    <mergeCell ref="K66:N66"/>
    <mergeCell ref="O66:S66"/>
    <mergeCell ref="T66:X66"/>
    <mergeCell ref="A65:B65"/>
    <mergeCell ref="C65:H65"/>
    <mergeCell ref="I65:J65"/>
    <mergeCell ref="K65:N65"/>
    <mergeCell ref="O65:S65"/>
    <mergeCell ref="T65:X65"/>
    <mergeCell ref="A63:AE63"/>
    <mergeCell ref="AF63:AG63"/>
    <mergeCell ref="A64:B64"/>
    <mergeCell ref="C64:H64"/>
    <mergeCell ref="I64:J64"/>
    <mergeCell ref="K64:N64"/>
    <mergeCell ref="O64:S64"/>
    <mergeCell ref="T64:X64"/>
    <mergeCell ref="AG60:AG61"/>
    <mergeCell ref="AJ60:AJ61"/>
    <mergeCell ref="AL60:AL61"/>
    <mergeCell ref="C61:H61"/>
    <mergeCell ref="I61:J61"/>
    <mergeCell ref="K61:N61"/>
    <mergeCell ref="O61:S61"/>
    <mergeCell ref="T61:X61"/>
    <mergeCell ref="A60:B61"/>
    <mergeCell ref="C60:H60"/>
    <mergeCell ref="I60:J60"/>
    <mergeCell ref="K60:N60"/>
    <mergeCell ref="O60:S60"/>
    <mergeCell ref="T60:X60"/>
    <mergeCell ref="A59:B59"/>
    <mergeCell ref="C59:H59"/>
    <mergeCell ref="I59:J59"/>
    <mergeCell ref="K59:N59"/>
    <mergeCell ref="O59:S59"/>
    <mergeCell ref="T59:X59"/>
    <mergeCell ref="A57:AE57"/>
    <mergeCell ref="AF57:AG57"/>
    <mergeCell ref="A58:B58"/>
    <mergeCell ref="C58:H58"/>
    <mergeCell ref="I58:J58"/>
    <mergeCell ref="K58:N58"/>
    <mergeCell ref="O58:S58"/>
    <mergeCell ref="T58:X58"/>
    <mergeCell ref="AG54:AG55"/>
    <mergeCell ref="AJ54:AJ55"/>
    <mergeCell ref="AL54:AL55"/>
    <mergeCell ref="C55:H55"/>
    <mergeCell ref="I55:J55"/>
    <mergeCell ref="K55:N55"/>
    <mergeCell ref="O55:S55"/>
    <mergeCell ref="T55:X55"/>
    <mergeCell ref="A54:B55"/>
    <mergeCell ref="C54:H54"/>
    <mergeCell ref="I54:J54"/>
    <mergeCell ref="K54:N54"/>
    <mergeCell ref="O54:S54"/>
    <mergeCell ref="T54:X54"/>
    <mergeCell ref="A53:B53"/>
    <mergeCell ref="C53:H53"/>
    <mergeCell ref="I53:J53"/>
    <mergeCell ref="K53:N53"/>
    <mergeCell ref="O53:S53"/>
    <mergeCell ref="T53:X53"/>
    <mergeCell ref="A51:AE51"/>
    <mergeCell ref="AF51:AG51"/>
    <mergeCell ref="A52:B52"/>
    <mergeCell ref="C52:H52"/>
    <mergeCell ref="I52:J52"/>
    <mergeCell ref="K52:N52"/>
    <mergeCell ref="O52:S52"/>
    <mergeCell ref="T52:X52"/>
    <mergeCell ref="AG48:AG49"/>
    <mergeCell ref="AJ48:AJ49"/>
    <mergeCell ref="AL48:AL49"/>
    <mergeCell ref="C49:H49"/>
    <mergeCell ref="I49:J49"/>
    <mergeCell ref="K49:N49"/>
    <mergeCell ref="O49:S49"/>
    <mergeCell ref="T49:X49"/>
    <mergeCell ref="A48:B49"/>
    <mergeCell ref="C48:H48"/>
    <mergeCell ref="I48:J48"/>
    <mergeCell ref="K48:N48"/>
    <mergeCell ref="O48:S48"/>
    <mergeCell ref="T48:X48"/>
    <mergeCell ref="A47:B47"/>
    <mergeCell ref="C47:H47"/>
    <mergeCell ref="I47:J47"/>
    <mergeCell ref="K47:N47"/>
    <mergeCell ref="O47:S47"/>
    <mergeCell ref="T47:X47"/>
    <mergeCell ref="A45:AE45"/>
    <mergeCell ref="AF45:AG45"/>
    <mergeCell ref="A46:B46"/>
    <mergeCell ref="C46:H46"/>
    <mergeCell ref="I46:J46"/>
    <mergeCell ref="K46:N46"/>
    <mergeCell ref="O46:S46"/>
    <mergeCell ref="T46:X46"/>
    <mergeCell ref="AG42:AG43"/>
    <mergeCell ref="AJ42:AJ43"/>
    <mergeCell ref="AL42:AL43"/>
    <mergeCell ref="C43:H43"/>
    <mergeCell ref="I43:J43"/>
    <mergeCell ref="K43:N43"/>
    <mergeCell ref="O43:S43"/>
    <mergeCell ref="T43:X43"/>
    <mergeCell ref="A42:B43"/>
    <mergeCell ref="C42:H42"/>
    <mergeCell ref="I42:J42"/>
    <mergeCell ref="K42:N42"/>
    <mergeCell ref="O42:S42"/>
    <mergeCell ref="T42:X42"/>
    <mergeCell ref="A41:B41"/>
    <mergeCell ref="C41:H41"/>
    <mergeCell ref="I41:J41"/>
    <mergeCell ref="K41:N41"/>
    <mergeCell ref="O41:S41"/>
    <mergeCell ref="T41:X41"/>
    <mergeCell ref="A39:AE39"/>
    <mergeCell ref="AF39:AG39"/>
    <mergeCell ref="A40:B40"/>
    <mergeCell ref="C40:H40"/>
    <mergeCell ref="I40:J40"/>
    <mergeCell ref="K40:N40"/>
    <mergeCell ref="O40:S40"/>
    <mergeCell ref="T40:X40"/>
    <mergeCell ref="AG36:AG37"/>
    <mergeCell ref="AJ36:AJ37"/>
    <mergeCell ref="AL36:AL37"/>
    <mergeCell ref="C37:H37"/>
    <mergeCell ref="I37:J37"/>
    <mergeCell ref="K37:N37"/>
    <mergeCell ref="O37:S37"/>
    <mergeCell ref="T37:X37"/>
    <mergeCell ref="A36:B37"/>
    <mergeCell ref="C36:H36"/>
    <mergeCell ref="I36:J36"/>
    <mergeCell ref="K36:N36"/>
    <mergeCell ref="O36:S36"/>
    <mergeCell ref="T36:X36"/>
    <mergeCell ref="A35:B35"/>
    <mergeCell ref="C35:H35"/>
    <mergeCell ref="I35:J35"/>
    <mergeCell ref="K35:N35"/>
    <mergeCell ref="O35:S35"/>
    <mergeCell ref="T35:X35"/>
    <mergeCell ref="A33:AE33"/>
    <mergeCell ref="AF33:AG33"/>
    <mergeCell ref="A34:B34"/>
    <mergeCell ref="C34:H34"/>
    <mergeCell ref="I34:J34"/>
    <mergeCell ref="K34:N34"/>
    <mergeCell ref="O34:S34"/>
    <mergeCell ref="T34:X34"/>
    <mergeCell ref="AG30:AG31"/>
    <mergeCell ref="AJ30:AJ31"/>
    <mergeCell ref="AL30:AL31"/>
    <mergeCell ref="C31:H31"/>
    <mergeCell ref="I31:J31"/>
    <mergeCell ref="K31:N31"/>
    <mergeCell ref="O31:S31"/>
    <mergeCell ref="T31:X31"/>
    <mergeCell ref="A30:B31"/>
    <mergeCell ref="C30:H30"/>
    <mergeCell ref="I30:J30"/>
    <mergeCell ref="K30:N30"/>
    <mergeCell ref="O30:S30"/>
    <mergeCell ref="T30:X30"/>
    <mergeCell ref="A29:B29"/>
    <mergeCell ref="C29:H29"/>
    <mergeCell ref="I29:J29"/>
    <mergeCell ref="K29:N29"/>
    <mergeCell ref="O29:S29"/>
    <mergeCell ref="T29:X29"/>
    <mergeCell ref="A27:AE27"/>
    <mergeCell ref="A28:B28"/>
    <mergeCell ref="C28:H28"/>
    <mergeCell ref="I28:J28"/>
    <mergeCell ref="K28:N28"/>
    <mergeCell ref="O28:S28"/>
    <mergeCell ref="T28:X28"/>
    <mergeCell ref="AG24:AG25"/>
    <mergeCell ref="AJ24:AJ25"/>
    <mergeCell ref="AL24:AL25"/>
    <mergeCell ref="C25:H25"/>
    <mergeCell ref="I25:J25"/>
    <mergeCell ref="K25:N25"/>
    <mergeCell ref="O25:S25"/>
    <mergeCell ref="T25:X25"/>
    <mergeCell ref="A24:B25"/>
    <mergeCell ref="C24:H24"/>
    <mergeCell ref="I24:J24"/>
    <mergeCell ref="K24:N24"/>
    <mergeCell ref="O24:S24"/>
    <mergeCell ref="T24:X24"/>
    <mergeCell ref="A23:B23"/>
    <mergeCell ref="C23:H23"/>
    <mergeCell ref="I23:J23"/>
    <mergeCell ref="K23:N23"/>
    <mergeCell ref="O23:S23"/>
    <mergeCell ref="T23:X23"/>
    <mergeCell ref="A19:AE19"/>
    <mergeCell ref="A20:AE20"/>
    <mergeCell ref="A21:AE21"/>
    <mergeCell ref="A22:B22"/>
    <mergeCell ref="C22:H22"/>
    <mergeCell ref="I22:J22"/>
    <mergeCell ref="K22:N22"/>
    <mergeCell ref="O22:S22"/>
    <mergeCell ref="T22:X22"/>
    <mergeCell ref="AG16:AG17"/>
    <mergeCell ref="AL16:AL17"/>
    <mergeCell ref="C17:H17"/>
    <mergeCell ref="I17:J17"/>
    <mergeCell ref="K17:N17"/>
    <mergeCell ref="O17:S17"/>
    <mergeCell ref="T17:X17"/>
    <mergeCell ref="A16:B17"/>
    <mergeCell ref="C16:H16"/>
    <mergeCell ref="I16:J16"/>
    <mergeCell ref="K16:N16"/>
    <mergeCell ref="O16:S16"/>
    <mergeCell ref="T16:X16"/>
    <mergeCell ref="A15:B15"/>
    <mergeCell ref="C15:H15"/>
    <mergeCell ref="I15:J15"/>
    <mergeCell ref="K15:N15"/>
    <mergeCell ref="O15:S15"/>
    <mergeCell ref="T15:X15"/>
    <mergeCell ref="A12:X12"/>
    <mergeCell ref="A14:B14"/>
    <mergeCell ref="C14:H14"/>
    <mergeCell ref="I14:J14"/>
    <mergeCell ref="K14:N14"/>
    <mergeCell ref="O14:S14"/>
    <mergeCell ref="T14:X14"/>
    <mergeCell ref="A5:AE5"/>
    <mergeCell ref="A8:AE8"/>
    <mergeCell ref="A10:AE10"/>
    <mergeCell ref="A6:AE6"/>
    <mergeCell ref="A7:AD7"/>
    <mergeCell ref="A9:AE9"/>
    <mergeCell ref="A83:AE83"/>
    <mergeCell ref="A89:H90"/>
    <mergeCell ref="I89:N89"/>
    <mergeCell ref="O89:S89"/>
    <mergeCell ref="T89:Y89"/>
    <mergeCell ref="Z89:AE89"/>
    <mergeCell ref="I90:AE90"/>
    <mergeCell ref="A86:H86"/>
    <mergeCell ref="I86:N86"/>
    <mergeCell ref="O86:S86"/>
    <mergeCell ref="T91:Y91"/>
    <mergeCell ref="Z91:AE91"/>
    <mergeCell ref="I92:AE92"/>
    <mergeCell ref="A93:H94"/>
    <mergeCell ref="I93:N93"/>
    <mergeCell ref="O93:S93"/>
    <mergeCell ref="T93:Y93"/>
    <mergeCell ref="Z93:AE93"/>
    <mergeCell ref="I94:AE94"/>
    <mergeCell ref="A91:H92"/>
    <mergeCell ref="A95:H96"/>
    <mergeCell ref="I95:N95"/>
    <mergeCell ref="O95:S95"/>
    <mergeCell ref="T95:Y95"/>
    <mergeCell ref="Z95:AE95"/>
    <mergeCell ref="I96:AE96"/>
    <mergeCell ref="A97:H98"/>
    <mergeCell ref="I97:N97"/>
    <mergeCell ref="O97:S97"/>
    <mergeCell ref="T97:Y97"/>
    <mergeCell ref="Z97:AE97"/>
    <mergeCell ref="I98:AE98"/>
    <mergeCell ref="A99:H100"/>
    <mergeCell ref="I99:N99"/>
    <mergeCell ref="O99:S99"/>
    <mergeCell ref="T99:Y99"/>
    <mergeCell ref="Z99:AE99"/>
    <mergeCell ref="I100:AE100"/>
    <mergeCell ref="A101:H102"/>
    <mergeCell ref="I101:N101"/>
    <mergeCell ref="O101:S101"/>
    <mergeCell ref="T101:Y101"/>
    <mergeCell ref="Z101:AE101"/>
    <mergeCell ref="I102:AE102"/>
    <mergeCell ref="A103:H104"/>
    <mergeCell ref="I103:N103"/>
    <mergeCell ref="O103:S103"/>
    <mergeCell ref="T103:Y103"/>
    <mergeCell ref="Z103:AE103"/>
    <mergeCell ref="I104:AE104"/>
    <mergeCell ref="A105:H106"/>
    <mergeCell ref="I105:N105"/>
    <mergeCell ref="O105:S105"/>
    <mergeCell ref="T105:Y105"/>
    <mergeCell ref="Z105:AE105"/>
    <mergeCell ref="I106:AE106"/>
    <mergeCell ref="A107:H108"/>
    <mergeCell ref="I107:N107"/>
    <mergeCell ref="O107:S107"/>
    <mergeCell ref="T107:Y107"/>
    <mergeCell ref="Z107:AE107"/>
    <mergeCell ref="I108:AE108"/>
    <mergeCell ref="A109:H110"/>
    <mergeCell ref="I109:N109"/>
    <mergeCell ref="O109:S109"/>
    <mergeCell ref="T109:Y109"/>
    <mergeCell ref="Z109:AE109"/>
    <mergeCell ref="I110:AE110"/>
    <mergeCell ref="A111:H112"/>
    <mergeCell ref="I111:N111"/>
    <mergeCell ref="O111:S111"/>
    <mergeCell ref="T111:Y111"/>
    <mergeCell ref="Z111:AE111"/>
    <mergeCell ref="I112:AE112"/>
    <mergeCell ref="A113:H114"/>
    <mergeCell ref="I113:N113"/>
    <mergeCell ref="O113:S113"/>
    <mergeCell ref="T113:Y113"/>
    <mergeCell ref="Z113:AE113"/>
    <mergeCell ref="I114:AE114"/>
    <mergeCell ref="B119:AE119"/>
    <mergeCell ref="B120:AE120"/>
    <mergeCell ref="B121:AE121"/>
    <mergeCell ref="B122:AE122"/>
    <mergeCell ref="B123:AE123"/>
    <mergeCell ref="B124:AE1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2015-08-06T08:26:52Z</cp:lastPrinted>
  <dcterms:created xsi:type="dcterms:W3CDTF">2014-03-24T09:40:13Z</dcterms:created>
  <dcterms:modified xsi:type="dcterms:W3CDTF">2016-06-21T09:10:11Z</dcterms:modified>
  <cp:category/>
  <cp:version/>
  <cp:contentType/>
  <cp:contentStatus/>
</cp:coreProperties>
</file>