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firstSheet="1" activeTab="4"/>
  </bookViews>
  <sheets>
    <sheet name="ГВС без коэф" sheetId="1" r:id="rId1"/>
    <sheet name="ГВС с повыш коэф" sheetId="2" r:id="rId2"/>
    <sheet name="ХВС без коэф" sheetId="3" r:id="rId3"/>
    <sheet name="ХВС с повыш коэф" sheetId="4" r:id="rId4"/>
    <sheet name="Отопление" sheetId="5" r:id="rId5"/>
  </sheets>
  <externalReferences>
    <externalReference r:id="rId8"/>
    <externalReference r:id="rId9"/>
    <externalReference r:id="rId10"/>
    <externalReference r:id="rId11"/>
    <externalReference r:id="rId12"/>
    <externalReference r:id="rId13"/>
    <externalReference r:id="rId14"/>
  </externalReferences>
  <definedNames>
    <definedName name="\a">#REF!</definedName>
    <definedName name="\m">#REF!</definedName>
    <definedName name="\n">#REF!</definedName>
    <definedName name="\o">#REF!</definedName>
    <definedName name="_xlfn.BAHTTEXT" hidden="1">#NAME?</definedName>
    <definedName name="bhg" localSheetId="0">'ГВС без коэф'!bhg</definedName>
    <definedName name="bhg">[0]!bhg</definedName>
    <definedName name="CompOt" localSheetId="0">'ГВС без коэф'!CompOt</definedName>
    <definedName name="CompOt">[0]!CompOt</definedName>
    <definedName name="CompRas" localSheetId="0">'ГВС без коэф'!CompRas</definedName>
    <definedName name="CompRas">[0]!CompRas</definedName>
    <definedName name="ew" localSheetId="0">'ГВС без коэф'!ew</definedName>
    <definedName name="ew">[0]!ew</definedName>
    <definedName name="fg" localSheetId="0">'ГВС без коэф'!fg</definedName>
    <definedName name="fg">[0]!fg</definedName>
    <definedName name="fghy" localSheetId="0">'ГВС без коэф'!fghy</definedName>
    <definedName name="fghy">[0]!fghy</definedName>
    <definedName name="jhu" localSheetId="0">'ГВС без коэф'!jhu</definedName>
    <definedName name="jhu">[0]!jhu</definedName>
    <definedName name="ke" localSheetId="0">'ГВС без коэф'!ke</definedName>
    <definedName name="ke">[0]!ke</definedName>
    <definedName name="kkk" localSheetId="0">'ГВС без коэф'!kkk</definedName>
    <definedName name="kkk">[0]!kkk</definedName>
    <definedName name="l" localSheetId="0">'ГВС без коэф'!l</definedName>
    <definedName name="l">[0]!l</definedName>
    <definedName name="mj" localSheetId="0">'ГВС без коэф'!mj</definedName>
    <definedName name="mj">[0]!mj</definedName>
    <definedName name="nh" localSheetId="0">'ГВС без коэф'!nh</definedName>
    <definedName name="nh">[0]!nh</definedName>
    <definedName name="njh" localSheetId="0">'ГВС без коэф'!njh</definedName>
    <definedName name="njh">[0]!njh</definedName>
    <definedName name="q" localSheetId="0">'ГВС без коэф'!q</definedName>
    <definedName name="q">[0]!q</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P1">'[2]FES'!#REF!</definedName>
    <definedName name="SP10">'[2]FES'!#REF!</definedName>
    <definedName name="SP11">'[2]FES'!#REF!</definedName>
    <definedName name="SP12">'[2]FES'!#REF!</definedName>
    <definedName name="SP13">'[2]FES'!#REF!</definedName>
    <definedName name="SP14">'[2]FES'!#REF!</definedName>
    <definedName name="SP15">'[2]FES'!#REF!</definedName>
    <definedName name="SP16">'[2]FES'!#REF!</definedName>
    <definedName name="SP17">'[2]FES'!#REF!</definedName>
    <definedName name="SP18">'[2]FES'!#REF!</definedName>
    <definedName name="SP19">'[2]FES'!#REF!</definedName>
    <definedName name="SP2">'[2]FES'!#REF!</definedName>
    <definedName name="SP20">'[2]FES'!#REF!</definedName>
    <definedName name="SP3">'[2]FES'!#REF!</definedName>
    <definedName name="SP4">'[2]FES'!#REF!</definedName>
    <definedName name="SP5">'[2]FES'!#REF!</definedName>
    <definedName name="SP7">'[2]FES'!#REF!</definedName>
    <definedName name="SP8">'[2]FES'!#REF!</definedName>
    <definedName name="SP9">'[2]FES'!#REF!</definedName>
    <definedName name="tyt" localSheetId="0">'ГВС без коэф'!tyt</definedName>
    <definedName name="tyt">[0]!tyt</definedName>
    <definedName name="yui" localSheetId="0">'ГВС без коэф'!yui</definedName>
    <definedName name="yui">[0]!yui</definedName>
    <definedName name="второй">#REF!</definedName>
    <definedName name="дек.">'[4]кап.ремонт'!$AY:$AY</definedName>
    <definedName name="ен" localSheetId="0">'ГВС без коэф'!ен</definedName>
    <definedName name="ен">[0]!ен</definedName>
    <definedName name="ке" localSheetId="0">'ГВС без коэф'!ке</definedName>
    <definedName name="ке">[0]!ке</definedName>
    <definedName name="лд" localSheetId="0">'ГВС без коэф'!лд</definedName>
    <definedName name="лд">[0]!лд</definedName>
    <definedName name="мес.11">'[4]кап.ремонт'!$AW:$AW</definedName>
    <definedName name="мол.млн.">'[5]Молочная продукция'!$C$7:$C$32</definedName>
    <definedName name="мол.млн.96">'[5]Молочная продукция'!$C$7:$C$32</definedName>
    <definedName name="мол.млн.бндс">'[5]Молочная продукция'!$E$7:$E$32</definedName>
    <definedName name="мол.млн.бндс96">'[5]Молочная продукция'!$E$7:$E$32</definedName>
    <definedName name="мол.тыс.">'[5]Молочная продукция'!$B$7:$B$32</definedName>
    <definedName name="мол.тыс.96">'[5]Молочная продукция'!$B$7:$B$32</definedName>
    <definedName name="мол.тыс.бндс">'[5]Молочная продукция'!$D$7:$D$32</definedName>
    <definedName name="мол.тыс.бндс96">'[5]Молочная продукция'!$D$7:$D$32</definedName>
    <definedName name="не" localSheetId="0">'ГВС без коэф'!не</definedName>
    <definedName name="не">[0]!не</definedName>
    <definedName name="_xlnm.Print_Area" localSheetId="0">'ГВС без коэф'!#REF!</definedName>
    <definedName name="_xlnm.Print_Area" localSheetId="4">'Отопление'!#REF!</definedName>
    <definedName name="первый">#REF!</definedName>
    <definedName name="р" localSheetId="0">'ГВС без коэф'!р</definedName>
    <definedName name="р">[0]!р</definedName>
    <definedName name="т" localSheetId="0">'ГВС без коэф'!т</definedName>
    <definedName name="т">[0]!т</definedName>
    <definedName name="третий">#REF!</definedName>
    <definedName name="цу" localSheetId="0">'ГВС без коэф'!цу</definedName>
    <definedName name="цу">[0]!цу</definedName>
    <definedName name="четвертый">#REF!</definedName>
    <definedName name="ю" localSheetId="0">'ГВС без коэф'!ю</definedName>
    <definedName name="ю">[0]!ю</definedName>
    <definedName name="юж" localSheetId="0">'ГВС без коэф'!юж</definedName>
    <definedName name="юж">[0]!юж</definedName>
  </definedNames>
  <calcPr fullCalcOnLoad="1"/>
</workbook>
</file>

<file path=xl/sharedStrings.xml><?xml version="1.0" encoding="utf-8"?>
<sst xmlns="http://schemas.openxmlformats.org/spreadsheetml/2006/main" count="981" uniqueCount="164">
  <si>
    <t>Порядок расчета платы за коммунальные услуги,</t>
  </si>
  <si>
    <t>предоставляемые МУП Шушенского района "Тепловые и электрические сети"</t>
  </si>
  <si>
    <t>I. Размер платы за горячее водоснабжение</t>
  </si>
  <si>
    <t>1. При наличии приборов учета   (на 1 куб.м)</t>
  </si>
  <si>
    <t>Услуга</t>
  </si>
  <si>
    <t>Ед.
изм.</t>
  </si>
  <si>
    <t>Сумма (с НДС),
руб./куб.м</t>
  </si>
  <si>
    <t>ГВС</t>
  </si>
  <si>
    <t>Теплоноситель</t>
  </si>
  <si>
    <t>м3</t>
  </si>
  <si>
    <t>Тепловая энергия</t>
  </si>
  <si>
    <t>Гкал</t>
  </si>
  <si>
    <t>2. При отсутствии приборов учета   (на 1 человека в месяц)</t>
  </si>
  <si>
    <t>II. Размер платы за отопление</t>
  </si>
  <si>
    <t>Общая площадь помещения (квартиры) в многоквартирном доме или общая площадь жилого дома</t>
  </si>
  <si>
    <t>Норматив потребления тепловой энергии на отопление</t>
  </si>
  <si>
    <t>Тариф на
тепловую энергию
(с НДС)</t>
  </si>
  <si>
    <t>Сумма в месяц
(с НДС)</t>
  </si>
  <si>
    <t>кв.м</t>
  </si>
  <si>
    <t>Гкал/кв.м</t>
  </si>
  <si>
    <t>руб./Гкал</t>
  </si>
  <si>
    <t>руб.</t>
  </si>
  <si>
    <t>Отопление</t>
  </si>
  <si>
    <t>Примечание:</t>
  </si>
  <si>
    <t>1.</t>
  </si>
  <si>
    <t>2.</t>
  </si>
  <si>
    <t>Утверждаю:</t>
  </si>
  <si>
    <t>Директор МУП "ШТЭС"</t>
  </si>
  <si>
    <t>____________А. П. Щербаков</t>
  </si>
  <si>
    <t>(для населения)</t>
  </si>
  <si>
    <t>рост, %</t>
  </si>
  <si>
    <t>Компоненты</t>
  </si>
  <si>
    <t>Тариф на
ед.изм.
(с НДС),руб.</t>
  </si>
  <si>
    <t>руб./ куб.м</t>
  </si>
  <si>
    <t>руб./куб.м</t>
  </si>
  <si>
    <t>рост</t>
  </si>
  <si>
    <t>2.1. Жилые помещения (в том числе общежития квартирного типа) с холодным и горячим водоснабжением, водоотведением, оборудованные ваннами длиной 1650-1700 мм, душами, раковинами, кухонными мойками и унитазами</t>
  </si>
  <si>
    <t>руб./на 1 чел.</t>
  </si>
  <si>
    <t>2.3. Жилые помещения (в том числе общежития квартирного типа)  , с холодным и горячим водоснабжением, водоотведением, оборудованные сидячими ваннами длиной 1200 мм, душами, раковинами, кухонными мойками и унитазами</t>
  </si>
  <si>
    <t>2.4. Жилые помещения (в том числе общежития квартирного и секционного типа)  , с холодным и горячим водоснабжением, водоотведением, оборудованные  душами, раковинами, кухонными мойками и унитазами</t>
  </si>
  <si>
    <t>2.5. Жилые помещения (в том числе общежития квартирного типа)  , с холодным и горячим водоснабжением, водоотведением, оборудованные  ваннами  без, душа, раковинами, кухонными мойками и унитазами</t>
  </si>
  <si>
    <t>2.6. Жилые помещения (в том числе общежития )  , с холодным и горячим водоснабжением, водоотведением, оборудованные   раковинами, кухонными мойками и унитазами</t>
  </si>
  <si>
    <t>2.7. Жилые помещения (в том числе общежития )  , с холодным и горячим водоснабжением, водоотведением, оборудованные   раковинами, кухонными мойками</t>
  </si>
  <si>
    <t>2.8. Жилые помещения (в том числе общежития )  , с холодным и горячим водоснабжением, водоотведением, оборудованные    кухонными мойками и унитазами</t>
  </si>
  <si>
    <t xml:space="preserve">2.9. Жилые помещения (в том числе общежития )  , с холодным и горячим водоснабжением, без водоотведения, оборудованные    кухонными мойками </t>
  </si>
  <si>
    <t xml:space="preserve">2.10. Жилые помещения (в том числе общежития )  , с  горячим водоснабжением, холодным водоснабжением от уличных колонок, водоотведением, оборудованные  раковинами,  кухонными мойками </t>
  </si>
  <si>
    <t>2.11. Общежития коридорного типа с холодным  и  горячим водоснабжением, хводоотведением, оборудованные  душами, раковинами,  кухонными мойками  и унитазами</t>
  </si>
  <si>
    <t>руб./ кв.м</t>
  </si>
  <si>
    <t>от 19.12.2014 г.</t>
  </si>
  <si>
    <t>3.</t>
  </si>
  <si>
    <t>366-п</t>
  </si>
  <si>
    <t>4.</t>
  </si>
  <si>
    <t>Постановление Правительства Красноярского края от 30.07.2013г. № 370-п "Об утверждении нормативов потребления коммунальных услуг по холодному водоснабжению, горячему водоснабжению и водоотведению в жилых помещениях и на общедомовые нужды"</t>
  </si>
  <si>
    <t>с 01.01.2015
по 30.06.2015</t>
  </si>
  <si>
    <t>Норматив
 нагрева воды*
Гкал/куб.м</t>
  </si>
  <si>
    <t>5.</t>
  </si>
  <si>
    <t>*Расчетный норматив расхода тепловой энергии на нагрев 1куб.м. холодной воды для предоставления услуги по горячему водоснабжению по формуле 23.1 согласно пункт. 24(1) и 25 Постановления Правительства РФ от 23 мая 2006 г. N 306 (в редакции Постановления Правительства Российской Федерации № 129 от 14.02.2015г.) «Об утверждении Правил установления и определения нормативов потребления коммунальных услуг»</t>
  </si>
  <si>
    <t>III. Размер платы за отопление</t>
  </si>
  <si>
    <t>№
п/п</t>
  </si>
  <si>
    <t>Тип дома:</t>
  </si>
  <si>
    <t>Адрес дома:</t>
  </si>
  <si>
    <t>7=гр.4*гр.5*гр.6</t>
  </si>
  <si>
    <t>Деревянный, одноэтажный, одно- и двухквартирный</t>
  </si>
  <si>
    <t>ул.Мостовая, дом 4 
ул.Мостовая, дом 6, кв. 1,2 
ул.Московская, дом 20 кв. 1,2
ул.Московская, дом 23, кв. 1
ул.Гагарина, дом 6</t>
  </si>
  <si>
    <t>Деревянный, двухэтажный, одноквартирный</t>
  </si>
  <si>
    <t>ул.Гагарина, дом 4 
ул.Гагарина, дом 12 
ул.Гагарина, дом 18</t>
  </si>
  <si>
    <t>Панельный, двухэтажный, двухквартирный</t>
  </si>
  <si>
    <t>ул.Гагарина, дом 10, кв. 1,2</t>
  </si>
  <si>
    <t>ул.Мостовая, дом 18, кв. 1,2 
ул.Мостовая, дом 22, кв. 1,2 
ул.Мостовая, дом 28, кв. 1,2</t>
  </si>
  <si>
    <t>Панельный, одноэтажный, двухквартирный</t>
  </si>
  <si>
    <t xml:space="preserve">ул.Московская, дом 21, кв. 1,2 
ул.Гагарина, дом 8, кв. 1,2
ул.Гагарина, дом 14, кв. 1,2
ул.Гагарина, дом 16, кв. 1,2
ул.Мостовая, дом 8, кв. 1,2 
ул.Мостовая, дом 10, кв. 1,2 
ул.Мостовая, дом 20, кв. 1,2 
ул.Мостовая, дом 26, кв. 1,2 </t>
  </si>
  <si>
    <t>Кирпичный, двухэтажный, двухквартирный</t>
  </si>
  <si>
    <t xml:space="preserve">ул.Московская, дом 2, кв. 1,2 
ул.Московская, дом 4, кв. 1,2 
ул.Московская, дом 22, кв. 1,2 
ул.Московская, дом 30, кв. 1,2 
ул.Московская, дом 32, кв. 1,2 </t>
  </si>
  <si>
    <t>ул.Московская, дом 22а, кв.1,2</t>
  </si>
  <si>
    <t>Панельный, одноэтажный, одноквартирный</t>
  </si>
  <si>
    <t xml:space="preserve">ул.Мостовая, дом 24 
</t>
  </si>
  <si>
    <t>ул.Мостовая, дом 16</t>
  </si>
  <si>
    <t xml:space="preserve">ул.Северная, дом 1, кв. 1,2 
ул.Северная, дом 2, кв. 1,2 ул.Северная, дом 3, кв. 1,2 ул.Северная, дом 4, кв. 1,2 ул.Северная, дом 5, кв. 1,2 ул.Северная, дом 7, кв. 1,2 </t>
  </si>
  <si>
    <t>Кирпичный, одноэтажный, двухквартирный</t>
  </si>
  <si>
    <t xml:space="preserve">ул.Московская, дом 34, кв. 1,2 
ул.Северная, дом 6, кв. 1,2 </t>
  </si>
  <si>
    <t>Кирпичный, двухэтажный, одноквартирный</t>
  </si>
  <si>
    <t>ул.Мостовая, дом 2 
ул.Мостовая, дом 12 ул.Мостовая, дом 14</t>
  </si>
  <si>
    <t>Кирпичный, одноэтажный, одноквартирный</t>
  </si>
  <si>
    <t>ул.Московская, дом 7</t>
  </si>
  <si>
    <t>ТСЖ "Ильичево"</t>
  </si>
  <si>
    <t>339-п</t>
  </si>
  <si>
    <t>456-п</t>
  </si>
  <si>
    <t>Постановление Администрации Ильичевского сельсовета №31а от 12.05.2010г  " Об утверждении нормативов потребления коммунальных услуг для населения п.Ильичево", № 32а от 20.04.2010г о внесении дополнений в №31а от 12.05.2010г.</t>
  </si>
  <si>
    <t>от 24.10.2014г.</t>
  </si>
  <si>
    <t>116-в</t>
  </si>
  <si>
    <t>от 18.12.2014г.</t>
  </si>
  <si>
    <t>6.</t>
  </si>
  <si>
    <t>7.</t>
  </si>
  <si>
    <t>Мартынова Елена Дмитриевна</t>
  </si>
  <si>
    <t>3-44-79</t>
  </si>
  <si>
    <t>с 5 сентября 2015 г. по 31 декабря 2015 г.</t>
  </si>
  <si>
    <t>п. Ильичево</t>
  </si>
  <si>
    <t>Норматив потребления горячей воды, м3/чел,
 нагрева воды
Гкал/чел</t>
  </si>
  <si>
    <t>2.2. Жилые помещения (в том числе общежития квартирного типа) с холодным и горячим водоснабжением, водоотведением, оборудованные ваннами длиной 1500-1550 мм, душами, раковинами, кухонными мойками и унитазами</t>
  </si>
  <si>
    <t>2.3. Жилые помещения (в том числе общежития квартирного типа)  с холодным и горячим водоснабжением, водоотведением, оборудованные сидячими ваннами длиной 1200 мм, душами, раковинами, кухонными мойками и унитазами</t>
  </si>
  <si>
    <t>2.4. Жилые помещения (в том числе общежития квартирного и секционного типа)  с холодным и горячим водоснабжением, водоотведением, оборудованные  душами, раковинами, кухонными мойками и унитазами</t>
  </si>
  <si>
    <t>2.5. Жилые помещения (в том числе общежития квартирного типа)  с холодным и горячим водоснабжением, водоотведением, оборудованные  ваннами  без, душа, раковинами, кухонными мойками и унитазами</t>
  </si>
  <si>
    <t>2.6. Жилые помещения (в том числе общежития )  с холодным и горячим водоснабжением, водоотведением, оборудованные   раковинами, кухонными мойками и унитазами</t>
  </si>
  <si>
    <t>2.7. Жилые помещения (в том числе общежития )  с холодным и горячим водоснабжением, водоотведением, оборудованные   раковинами, кухонными мойками</t>
  </si>
  <si>
    <t>2.8. Жилые помещения (в том числе общежития ) с холодным и горячим водоснабжением, водоотведением, оборудованные    кухонными мойками и унитазами</t>
  </si>
  <si>
    <t xml:space="preserve">2.9. Жилые помещения (в том числе общежития )  с холодным и горячим водоснабжением, без водоотведения, оборудованные    кухонными мойками </t>
  </si>
  <si>
    <t xml:space="preserve">2.10. Жилые помещения (в том числе общежития )  с  горячим водоснабжением, холодным водоснабжением от уличных колонок, водоотведением, оборудованные  раковинами,  кухонными мойками </t>
  </si>
  <si>
    <t>Услуга, отопление</t>
  </si>
  <si>
    <t>6 = гр.3 * гр.4 * гр. 5</t>
  </si>
  <si>
    <t>Постановление Администрации Ильичевского сельсовета №31а от 12.05.2010г  " Об утверждении нормативов потребления коммунальных услуг для населения п.Ильичево"</t>
  </si>
  <si>
    <t>II. Размер платы за холодное водоснабжение</t>
  </si>
  <si>
    <t>Норматив
 расхода питьевой воды, м3</t>
  </si>
  <si>
    <t>ХВС</t>
  </si>
  <si>
    <t>Питьевая вода</t>
  </si>
  <si>
    <t>2.1  При наличии горячего водоснабжения</t>
  </si>
  <si>
    <t>2.11. Общежития коридорного типа с холодным  и  горячим водоснабжением, водоотведением, оборудованные  душами, раковинами,  кухонными мойками  и унитазами</t>
  </si>
  <si>
    <t>2.2  Без горячего водоснабжения</t>
  </si>
  <si>
    <t>2.1. Жилые помещения (в том числе общежития квартирного типа) без горячего водоснабжения, с холодным водоснабжением, водоотведением, оборудованные ваннами длиной 1650-1700 мм, душами, раковинами, кухонными мойками и унитазами</t>
  </si>
  <si>
    <t>2.2. Жилые помещения (в том числе общежития квартирного типа) без горячего водоснабжения, с холодным водоснабжением, водоотведением, оборудованные ваннами длиной 1500-1550 мм, душами, раковинами, кухонными мойками и унитазами</t>
  </si>
  <si>
    <t>2.3. Жилые помещения (в том числе общежития квартирного типа)  без горячего водоснабжения, с холодным водоснабжением, водоотведением, оборудованные сидячими ваннами длиной 1200 мм, душами, раковинами, кухонными мойками и унитазами</t>
  </si>
  <si>
    <t>2.4. Жилые помещения (в том числе общежития квартирного и секционного типа) без горячего водоснабжения, с холодным водоснабжением, водоотведением, оборудованные  душами, раковинами, кухонными мойками и унитазами</t>
  </si>
  <si>
    <t>2.5. Жилые помещения (в том числе общежития квартирного типа) без горячего водоснабжения, с холодным водоснабжением, водоотведением, оборудованные  ваннами  без душа, раковинами, кухонными мойками и унитазами</t>
  </si>
  <si>
    <t>2.6. Жилые помещения (в том числе общежития )  без горячего водоснабжения, с холодным водоснабжением, водоотведением, оборудованные   раковинами, кухонными мойками и унитазами</t>
  </si>
  <si>
    <t>2.7. Жилые помещения (в том числе общежития )  без горячего водоснабжения, с холодным водоснабжением, водоотведением, оборудованные   раковинами, кухонными мойками</t>
  </si>
  <si>
    <t>2.8. Жилые помещения (в том числе общежития )  с холодным водоснабжением, водоотведением, оборудованные кухонными мойками и унитазами</t>
  </si>
  <si>
    <t xml:space="preserve">2.9. Жилые помещения (в том числе общежития )  без горячего водоснабжения, с холодным водоснабжением, без водоотведения, оборудованные    кухонными мойками </t>
  </si>
  <si>
    <t xml:space="preserve">2.10. Жилые помещения с холодным водоснабжением от уличных колонок </t>
  </si>
  <si>
    <t>2.12. Жилые помещения с привозной водой</t>
  </si>
  <si>
    <t>Главный экономист ПЭО                                                         С.А.Окунева</t>
  </si>
  <si>
    <t>руб./кв.м</t>
  </si>
  <si>
    <t>от 16.12.2015 г.</t>
  </si>
  <si>
    <t>567-п</t>
  </si>
  <si>
    <t>569-п</t>
  </si>
  <si>
    <t>568-п</t>
  </si>
  <si>
    <t>от 15.12.2015г.</t>
  </si>
  <si>
    <t>711-в</t>
  </si>
  <si>
    <t>Постановление Правительства Красноярского края от 30.07.2013г. № 370-п "Об утверждении нормативов потребления коммунальных услуг по холодному водоснабжению, горячему водоснабжению и водоотведению в жилых помещениях и на общедомовые нужды"с изменениями, (в редакции Постановления Правительства Красноярского края от 09.10.2015г. № 541-п)</t>
  </si>
  <si>
    <r>
      <t xml:space="preserve">**При наличии технической возможности установки коллективных, идивидуальных или общих(квартирных) приборов учета применяется </t>
    </r>
    <r>
      <rPr>
        <b/>
        <sz val="11"/>
        <rFont val="Arial Cyr"/>
        <family val="0"/>
      </rPr>
      <t>повышающий коэффициент 1,4 с 01.01.2016г по 30.06.2016г для нормативов потребления горячей и холодной воды.</t>
    </r>
  </si>
  <si>
    <t>_________________А. П. Щербаков</t>
  </si>
  <si>
    <t>с 1 января 2016 г. по 30 июня 2016 г.</t>
  </si>
  <si>
    <t xml:space="preserve">при наличиии технической возможности установки коллективных, индивидуальных или общих(квартирных) приборов учета с учетом повышающего коэффициента 1,4 </t>
  </si>
  <si>
    <t>2.1. Многоквартирные и жилые дома с централизованным холодным и горячим водоснабжением, водоотведением(или без централизованного водоотведения), оборудованные ваннами длиной 1650-1700 мм, душами, раковинами, кухонными мойками и унитазами</t>
  </si>
  <si>
    <t>Норматив
 горячей воды
куб.м. ** Гкал/куб.м</t>
  </si>
  <si>
    <t>2.2. Многоквартирные и жилые дома с централизованным холодным и горячим водоснабжением, водоотведением(или без централизованного водоотведения), оборудованные ваннами длиной 1500-1550 мм, душами, раковинами, кухонными мойками и унитазами</t>
  </si>
  <si>
    <t>2.3. Многоквартирные и жилые дома с централизованным холодным и горячим водоснабжением, водоотведением(или без централизованного водоотведения), оборудованные ваннами сидячими длиной 1200 мм, душами, раковинами, кухонными мойками и унитазами</t>
  </si>
  <si>
    <t>2.4. Многоквартирные и жилые дома с централизованным холодным и горячим водоснабжением, водоотведением(или без централизованного водоотведения), оборудованные душем, раковинами, мойками и унитазами</t>
  </si>
  <si>
    <t>2.5. Многоквартирные и жилые дома с централизованным холодным и горячим водоснабжением, водоотведением(или без централизованного водоотведения), оборудованные унитазами, раковинами, мойками , ваннами без душа</t>
  </si>
  <si>
    <t xml:space="preserve">2.6. Многоквартирные и жилые дома с централизованным холодным и горячим водоснабжением, водоотведением(или без централизованного водоотведения), оборудованные унитазами, раковинами, мойками </t>
  </si>
  <si>
    <t>2.7. Многоквартирные и жилые дома с централизованным холодным и горячим водоснабжением, водоотведением(или без централизованного водоотведения), оборудованные унитазами, раковинами</t>
  </si>
  <si>
    <t>2.8. Многоквартирные и жилые дома с централизованным холодным и горячим водоснабжением, водоотведением(или без централизованного водоотведения), оборудованные раковинами, мойками</t>
  </si>
  <si>
    <t>2.9. Многоквартирные и жилые дома с централизованным холодным и горячим водоснабжением, водоотведением(или без централизованного водоотведения), оборудованные унитазами, мойками</t>
  </si>
  <si>
    <t>2.10. Дома, использующиеся в качестве общежитий,  оборудованные  мойками, раковинами,  унитазами, с душевыми с централизованным холодным  и  горячим водоснабжением, водоотведением</t>
  </si>
  <si>
    <t>при наличиии технической возможности установки коллективных, индивидуальных или общих(квартирных) приборов учета с учетом повышающего коэффициента 1,4</t>
  </si>
  <si>
    <t>Норматив
 расхода питьевой воды, м3 **</t>
  </si>
  <si>
    <t>2.1. Многоквартирные и жилые дома с централизованным холодным водоснабжением, водоотведением(или без централизованного водоотведения), оборудованные ваннами длиной 1650-1700 мм, душами, раковинами, кухонными мойками и унитазами</t>
  </si>
  <si>
    <t>2.2. Многоквартирные и жилые дома с централизованным холодным водоснабжением, водоотведением(или без централизованного водоотведения), оборудованные ваннами длиной 1500-1550 мм, душами, раковинами, кухонными мойками и унитазами</t>
  </si>
  <si>
    <t>2.3. Многоквартирные и жилые дома с централизованным холодным водоснабжением, водоотведением(или без централизованного водоотведения), оборудованные ваннами сидячими длиной 1200 мм, душами, раковинами, кухонными мойками и унитазами</t>
  </si>
  <si>
    <t>2.4. Многоквартирные и жилые дома с централизованным холодным водоснабжением, водоотведением(или без централизованного водоотведения), оборудованные душами и ваннами без душа, раковинами, мойками и унитазами</t>
  </si>
  <si>
    <t>2.5. Многоквартирные и жилые дома с централизованным холодным водоснабжением, водоотведением(или без централизованного водоотведения), оборудованные душем, раковинами, мойками и унитазами</t>
  </si>
  <si>
    <t>2.8. Многоквартирные и жилые дома с централизованным холодным водоснабжением, водоотведением(или без централизованного водоотведения), оборудованные раковинами, мойками</t>
  </si>
  <si>
    <t>2.9. Многоквартирные и жилые дома с централизованным холодным водоснабжением, водоотведением(или без централизованного водоотведения), оборудованные унитазами, мойками</t>
  </si>
  <si>
    <t xml:space="preserve">2.10. Многоквартирные и жилые дома с водоразборной колонкой или с привозной водой </t>
  </si>
  <si>
    <t>2.11. Дома, использующиеся в качестве общежитий,  оборудованные  мойками, раковинами,  унитазами, с душевыми с централизованным холодным  и  горячим водоснабжением, водоотведением</t>
  </si>
  <si>
    <r>
      <t xml:space="preserve">**При наличии технической возможности установки коллективных, идивидуальных или общих(квартирных) приборов учета применяется </t>
    </r>
    <r>
      <rPr>
        <b/>
        <sz val="11"/>
        <rFont val="Arial Cyr"/>
        <family val="0"/>
      </rPr>
      <t>повышающий коэффициент 1,2 с 1.11.2015г по 31.12.2015г для нормативов потребления горячей и холодной воды.</t>
    </r>
  </si>
</sst>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0"/>
    <numFmt numFmtId="167" formatCode="0.0%"/>
    <numFmt numFmtId="168" formatCode="#,##0.000"/>
    <numFmt numFmtId="169" formatCode="_-* #,##0.000_р_._-;\-* #,##0.000_р_._-;_-* &quot;-&quot;??_р_._-;_-@_-"/>
    <numFmt numFmtId="170" formatCode="_(* #,##0.00_);_(* \(#,##0.00\);_(* &quot;-&quot;??_);_(@_)"/>
    <numFmt numFmtId="171" formatCode="#,##0.00_ ;\-#,##0.00\ "/>
    <numFmt numFmtId="172" formatCode="_-* #,##0.0_р_._-;\-* #,##0.0_р_._-;_-* &quot;-&quot;??_р_._-;_-@_-"/>
    <numFmt numFmtId="173" formatCode="_-* #,##0_р_._-;\-* #,##0_р_._-;_-* &quot;-&quot;??_р_._-;_-@_-"/>
    <numFmt numFmtId="174" formatCode="_(* #,##0.0000_);_(* \(#,##0.0000\);_(* &quot;-&quot;??_);_(@_)"/>
    <numFmt numFmtId="175" formatCode="_-* #,##0.0000_р_._-;\-* #,##0.0000_р_._-;_-* &quot;-&quot;??_р_._-;_-@_-"/>
    <numFmt numFmtId="176" formatCode="General_)"/>
    <numFmt numFmtId="177" formatCode="mmm/yyyy"/>
    <numFmt numFmtId="178" formatCode="_(&quot;$&quot;* #,##0_);_(&quot;$&quot;* \(#,##0\);_(&quot;$&quot;* &quot;-&quot;_);_(@_)"/>
    <numFmt numFmtId="179" formatCode="_(* #,##0_);_(* \(#,##0\);_(* &quot;-&quot;_);_(@_)"/>
    <numFmt numFmtId="180" formatCode="_(&quot;$&quot;* #,##0.00_);_(&quot;$&quot;* \(#,##0.00\);_(&quot;$&quot;* &quot;-&quot;??_);_(@_)"/>
    <numFmt numFmtId="181" formatCode="#,##0.0"/>
    <numFmt numFmtId="182" formatCode="#,##0.00000"/>
    <numFmt numFmtId="183" formatCode="#,##0.000000_р_.;\-#,##0.000000_р_."/>
    <numFmt numFmtId="184" formatCode="0.000%"/>
    <numFmt numFmtId="185" formatCode="_(* #,##0.0_);_(* \(#,##0.0\);_(* &quot;-&quot;??_);_(@_)"/>
    <numFmt numFmtId="186" formatCode="_(* #,##0.00000_);_(* \(#,##0.00000\);_(* &quot;-&quot;??_);_(@_)"/>
    <numFmt numFmtId="187" formatCode="_-* #,##0.00000_р_._-;\-* #,##0.00000_р_._-;_-* &quot;-&quot;?????_р_._-;_-@_-"/>
    <numFmt numFmtId="188" formatCode="0.00000000000000"/>
    <numFmt numFmtId="189" formatCode="_-* #,##0.0_р_._-;\-* #,##0.0_р_._-;_-* &quot;-&quot;?_р_._-;_-@_-"/>
    <numFmt numFmtId="190" formatCode="#,##0.00_р_."/>
    <numFmt numFmtId="191" formatCode="#,##0.00_ ;[Red]\-#,##0.00\ "/>
    <numFmt numFmtId="192" formatCode="_(* #,##0.000_);_(* \(#,##0.000\);_(* &quot;-&quot;??_);_(@_)"/>
    <numFmt numFmtId="193" formatCode="#,##0.00000_ ;[Red]\-#,##0.00000\ "/>
    <numFmt numFmtId="194" formatCode="_(* #,##0_);_(* \(#,##0\);_(* &quot;-&quot;??_);_(@_)"/>
    <numFmt numFmtId="195" formatCode="_-* #,##0.00_р_._-;\-* #,##0.00_р_._-;_-* &quot;-&quot;?_р_._-;_-@_-"/>
    <numFmt numFmtId="196" formatCode="0.00_ ;[Red]\-0.00\ "/>
    <numFmt numFmtId="197" formatCode="#,##0.00000_ ;\-#,##0.00000\ "/>
    <numFmt numFmtId="198" formatCode="_-* #,##0.00000_р_._-;\-* #,##0.00000_р_._-;_-* &quot;-&quot;??_р_._-;_-@_-"/>
    <numFmt numFmtId="199" formatCode="_-* #,##0.000000_р_._-;\-* #,##0.000000_р_._-;_-* &quot;-&quot;??_р_._-;_-@_-"/>
    <numFmt numFmtId="200" formatCode="_-* #,##0.000_р_._-;\-* #,##0.000_р_._-;_-* &quot;-&quot;???_р_._-;_-@_-"/>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0.0000"/>
    <numFmt numFmtId="206" formatCode="0.0000"/>
    <numFmt numFmtId="207" formatCode="_-* #,##0.0000_р_._-;\-* #,##0.0000_р_._-;_-* &quot;-&quot;????_р_._-;_-@_-"/>
    <numFmt numFmtId="208" formatCode="_-* #,##0.000_р_._-;\-* #,##0.000_р_._-;_-* &quot;-&quot;????_р_._-;_-@_-"/>
    <numFmt numFmtId="209" formatCode="_-* #,##0.00_р_._-;\-* #,##0.00_р_._-;_-* &quot;-&quot;????_р_._-;_-@_-"/>
  </numFmts>
  <fonts count="53">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b/>
      <sz val="10"/>
      <name val="Times New Roman CYR"/>
      <family val="0"/>
    </font>
    <font>
      <i/>
      <sz val="10"/>
      <name val="Times New Roman Cyr"/>
      <family val="0"/>
    </font>
    <font>
      <sz val="11"/>
      <color indexed="17"/>
      <name val="Calibri"/>
      <family val="2"/>
    </font>
    <font>
      <sz val="8"/>
      <name val="Arial Cyr"/>
      <family val="0"/>
    </font>
    <font>
      <b/>
      <i/>
      <sz val="13"/>
      <name val="Arial Cyr"/>
      <family val="0"/>
    </font>
    <font>
      <b/>
      <i/>
      <u val="single"/>
      <sz val="13"/>
      <name val="Arial Cyr"/>
      <family val="0"/>
    </font>
    <font>
      <b/>
      <i/>
      <sz val="13"/>
      <color indexed="12"/>
      <name val="Arial Cyr"/>
      <family val="0"/>
    </font>
    <font>
      <i/>
      <sz val="14"/>
      <name val="Arial Cyr"/>
      <family val="0"/>
    </font>
    <font>
      <i/>
      <sz val="12"/>
      <name val="Arial Cyr"/>
      <family val="0"/>
    </font>
    <font>
      <sz val="9"/>
      <name val="Arial Cyr"/>
      <family val="0"/>
    </font>
    <font>
      <b/>
      <sz val="10"/>
      <name val="Arial Cyr"/>
      <family val="0"/>
    </font>
    <font>
      <u val="single"/>
      <sz val="10"/>
      <name val="Arial Cyr"/>
      <family val="0"/>
    </font>
    <font>
      <sz val="11"/>
      <name val="Arial Cyr"/>
      <family val="0"/>
    </font>
    <font>
      <sz val="13"/>
      <name val="Arial Cyr"/>
      <family val="0"/>
    </font>
    <font>
      <b/>
      <i/>
      <sz val="12"/>
      <name val="Arial Cyr"/>
      <family val="0"/>
    </font>
    <font>
      <b/>
      <sz val="12"/>
      <name val="Arial Cyr"/>
      <family val="0"/>
    </font>
    <font>
      <b/>
      <i/>
      <u val="single"/>
      <sz val="12"/>
      <name val="Arial Cyr"/>
      <family val="0"/>
    </font>
    <font>
      <b/>
      <sz val="8"/>
      <color indexed="12"/>
      <name val="Arial Cyr"/>
      <family val="0"/>
    </font>
    <font>
      <b/>
      <i/>
      <sz val="9"/>
      <name val="Arial Cyr"/>
      <family val="0"/>
    </font>
    <font>
      <b/>
      <sz val="9"/>
      <color indexed="12"/>
      <name val="Arial Cyr"/>
      <family val="0"/>
    </font>
    <font>
      <sz val="11"/>
      <color indexed="20"/>
      <name val="Arial Cyr"/>
      <family val="0"/>
    </font>
    <font>
      <sz val="14"/>
      <name val="Arial Cyr"/>
      <family val="0"/>
    </font>
    <font>
      <sz val="10"/>
      <color indexed="12"/>
      <name val="Arial Cyr"/>
      <family val="0"/>
    </font>
    <font>
      <sz val="9"/>
      <color indexed="20"/>
      <name val="Arial Cyr"/>
      <family val="0"/>
    </font>
    <font>
      <sz val="12"/>
      <name val="Arial Cyr"/>
      <family val="0"/>
    </font>
    <font>
      <b/>
      <i/>
      <sz val="14"/>
      <name val="Arial Cyr"/>
      <family val="0"/>
    </font>
    <font>
      <b/>
      <sz val="9"/>
      <name val="Arial Cyr"/>
      <family val="0"/>
    </font>
    <font>
      <b/>
      <sz val="11"/>
      <name val="Arial Cyr"/>
      <family val="0"/>
    </font>
    <font>
      <i/>
      <u val="single"/>
      <sz val="12"/>
      <name val="Arial Cyr"/>
      <family val="0"/>
    </font>
    <font>
      <sz val="10"/>
      <name val="Arial"/>
      <family val="2"/>
    </font>
    <font>
      <b/>
      <sz val="9"/>
      <color rgb="FF0000FF"/>
      <name val="Arial Cyr"/>
      <family val="0"/>
    </font>
    <font>
      <b/>
      <sz val="10"/>
      <color rgb="FF0000FF"/>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s>
  <borders count="33">
    <border>
      <left/>
      <right/>
      <top/>
      <bottom/>
      <diagonal/>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color indexed="63"/>
      </right>
      <top>
        <color indexed="63"/>
      </top>
      <bottom>
        <color indexed="63"/>
      </bottom>
    </border>
    <border>
      <left style="hair"/>
      <right style="hair"/>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hair">
        <color indexed="23"/>
      </left>
      <right style="hair">
        <color indexed="23"/>
      </right>
      <top style="hair">
        <color indexed="23"/>
      </top>
      <bottom style="hair">
        <color indexed="23"/>
      </bottom>
    </border>
    <border>
      <left style="hair">
        <color indexed="23"/>
      </left>
      <right>
        <color indexed="63"/>
      </right>
      <top style="hair">
        <color indexed="23"/>
      </top>
      <bottom style="hair">
        <color indexed="23"/>
      </bottom>
    </border>
    <border>
      <left>
        <color indexed="63"/>
      </left>
      <right>
        <color indexed="63"/>
      </right>
      <top style="hair">
        <color indexed="23"/>
      </top>
      <bottom style="hair">
        <color indexed="23"/>
      </bottom>
    </border>
    <border>
      <left style="thin"/>
      <right style="thin"/>
      <top>
        <color indexed="63"/>
      </top>
      <bottom style="thin"/>
    </border>
    <border>
      <left style="hair"/>
      <right style="hair"/>
      <top style="hair"/>
      <bottom>
        <color indexed="63"/>
      </bottom>
    </border>
    <border>
      <left style="hair"/>
      <right style="hair"/>
      <top>
        <color indexed="63"/>
      </top>
      <bottom style="hair"/>
    </border>
    <border>
      <left>
        <color indexed="63"/>
      </left>
      <right style="hair">
        <color indexed="23"/>
      </right>
      <top style="hair">
        <color indexed="23"/>
      </top>
      <bottom style="hair">
        <color indexed="23"/>
      </bottom>
    </border>
    <border>
      <left style="hair">
        <color indexed="2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style="hair">
        <color indexed="23"/>
      </bottom>
    </border>
    <border>
      <left>
        <color indexed="63"/>
      </left>
      <right style="hair">
        <color indexed="23"/>
      </right>
      <top>
        <color indexed="63"/>
      </top>
      <bottom style="hair">
        <color indexed="23"/>
      </bottom>
    </border>
    <border>
      <left>
        <color indexed="63"/>
      </left>
      <right>
        <color indexed="63"/>
      </right>
      <top style="hair">
        <color indexed="23"/>
      </top>
      <bottom>
        <color indexed="63"/>
      </bottom>
    </border>
    <border>
      <left>
        <color indexed="63"/>
      </left>
      <right>
        <color indexed="63"/>
      </right>
      <top>
        <color indexed="63"/>
      </top>
      <bottom style="hair">
        <color indexed="23"/>
      </bottom>
    </border>
    <border>
      <left style="thin"/>
      <right>
        <color indexed="63"/>
      </right>
      <top>
        <color indexed="63"/>
      </top>
      <bottom>
        <color indexed="63"/>
      </bottom>
    </border>
    <border>
      <left style="hair">
        <color indexed="23"/>
      </left>
      <right>
        <color indexed="63"/>
      </right>
      <top>
        <color indexed="63"/>
      </top>
      <bottom>
        <color indexed="63"/>
      </bottom>
    </border>
  </borders>
  <cellStyleXfs count="67">
    <xf numFmtId="0" fontId="0" fillId="0" borderId="0">
      <alignment/>
      <protection/>
    </xf>
    <xf numFmtId="0" fontId="21"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176" fontId="0" fillId="0" borderId="1">
      <alignment/>
      <protection locked="0"/>
    </xf>
    <xf numFmtId="0" fontId="3" fillId="7" borderId="2" applyNumberFormat="0" applyAlignment="0" applyProtection="0"/>
    <xf numFmtId="0" fontId="4" fillId="20" borderId="3" applyNumberFormat="0" applyAlignment="0" applyProtection="0"/>
    <xf numFmtId="0" fontId="5" fillId="20" borderId="2"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0" fillId="0" borderId="7" applyBorder="0">
      <alignment horizontal="center" vertical="center" wrapText="1"/>
      <protection/>
    </xf>
    <xf numFmtId="176" fontId="11" fillId="6" borderId="1">
      <alignment/>
      <protection/>
    </xf>
    <xf numFmtId="0" fontId="12" fillId="0" borderId="8" applyNumberFormat="0" applyFill="0" applyAlignment="0" applyProtection="0"/>
    <xf numFmtId="0" fontId="13" fillId="21" borderId="9"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50" fillId="0" borderId="0">
      <alignment/>
      <protection/>
    </xf>
    <xf numFmtId="0" fontId="16"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10" applyNumberFormat="0" applyFont="0" applyAlignment="0" applyProtection="0"/>
    <xf numFmtId="9" fontId="0" fillId="0" borderId="0" applyFont="0" applyFill="0" applyBorder="0" applyAlignment="0" applyProtection="0"/>
    <xf numFmtId="0" fontId="19" fillId="0" borderId="11"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198">
    <xf numFmtId="0" fontId="0" fillId="0" borderId="0" xfId="0" applyAlignment="1">
      <alignment/>
    </xf>
    <xf numFmtId="0" fontId="25" fillId="0" borderId="0" xfId="0" applyFont="1" applyAlignment="1">
      <alignment horizontal="center"/>
    </xf>
    <xf numFmtId="0" fontId="26" fillId="0" borderId="0" xfId="0" applyFont="1" applyAlignment="1">
      <alignment horizontal="center"/>
    </xf>
    <xf numFmtId="0" fontId="28" fillId="24" borderId="0" xfId="0" applyFont="1" applyFill="1" applyAlignment="1">
      <alignment horizontal="center"/>
    </xf>
    <xf numFmtId="0" fontId="28" fillId="0" borderId="0" xfId="0" applyFont="1" applyAlignment="1">
      <alignment/>
    </xf>
    <xf numFmtId="0" fontId="29" fillId="0" borderId="0" xfId="0" applyFont="1" applyAlignment="1">
      <alignment/>
    </xf>
    <xf numFmtId="0" fontId="30" fillId="0" borderId="0" xfId="0" applyFont="1" applyBorder="1" applyAlignment="1">
      <alignment horizontal="center" vertical="center" wrapText="1"/>
    </xf>
    <xf numFmtId="0" fontId="30" fillId="0" borderId="0" xfId="0" applyFont="1" applyAlignment="1">
      <alignment/>
    </xf>
    <xf numFmtId="0" fontId="31" fillId="0" borderId="0" xfId="0" applyFont="1" applyBorder="1" applyAlignment="1">
      <alignment horizontal="center" vertical="center"/>
    </xf>
    <xf numFmtId="0" fontId="32" fillId="0" borderId="0" xfId="0" applyFont="1" applyAlignment="1">
      <alignment/>
    </xf>
    <xf numFmtId="0" fontId="30" fillId="0" borderId="0" xfId="0" applyFont="1" applyAlignment="1">
      <alignment vertical="top"/>
    </xf>
    <xf numFmtId="0" fontId="30" fillId="0" borderId="0" xfId="0" applyFont="1" applyAlignment="1">
      <alignment horizontal="justify" vertical="top" wrapText="1"/>
    </xf>
    <xf numFmtId="0" fontId="27" fillId="0" borderId="0" xfId="0" applyFont="1" applyAlignment="1">
      <alignment horizontal="center"/>
    </xf>
    <xf numFmtId="0" fontId="34" fillId="0" borderId="0" xfId="0" applyFont="1" applyAlignment="1">
      <alignment/>
    </xf>
    <xf numFmtId="0" fontId="33" fillId="0" borderId="0" xfId="0" applyFont="1" applyAlignment="1">
      <alignment/>
    </xf>
    <xf numFmtId="0" fontId="34" fillId="0" borderId="0" xfId="0" applyFont="1" applyAlignment="1">
      <alignment horizontal="center"/>
    </xf>
    <xf numFmtId="0" fontId="0" fillId="0" borderId="0" xfId="0" applyAlignment="1">
      <alignment horizontal="center"/>
    </xf>
    <xf numFmtId="0" fontId="0" fillId="0" borderId="12" xfId="0" applyBorder="1" applyAlignment="1">
      <alignment/>
    </xf>
    <xf numFmtId="0" fontId="0" fillId="0" borderId="13" xfId="0" applyBorder="1" applyAlignment="1">
      <alignment/>
    </xf>
    <xf numFmtId="0" fontId="36" fillId="0" borderId="0" xfId="0" applyFont="1" applyAlignment="1">
      <alignment/>
    </xf>
    <xf numFmtId="0" fontId="35" fillId="0" borderId="12" xfId="0" applyFont="1" applyBorder="1" applyAlignment="1">
      <alignment/>
    </xf>
    <xf numFmtId="0" fontId="35" fillId="0" borderId="0" xfId="0" applyFont="1" applyAlignment="1">
      <alignment/>
    </xf>
    <xf numFmtId="0" fontId="29" fillId="0" borderId="12" xfId="0" applyFont="1" applyBorder="1" applyAlignment="1">
      <alignment/>
    </xf>
    <xf numFmtId="0" fontId="38" fillId="0" borderId="0" xfId="0" applyFont="1" applyAlignment="1">
      <alignment/>
    </xf>
    <xf numFmtId="0" fontId="38" fillId="0" borderId="12" xfId="0" applyFont="1" applyBorder="1" applyAlignment="1">
      <alignment/>
    </xf>
    <xf numFmtId="0" fontId="31" fillId="0" borderId="0" xfId="0" applyFont="1" applyAlignment="1">
      <alignment/>
    </xf>
    <xf numFmtId="0" fontId="30" fillId="0" borderId="0" xfId="0" applyFont="1" applyAlignment="1">
      <alignment horizontal="center" wrapText="1"/>
    </xf>
    <xf numFmtId="0" fontId="0" fillId="0" borderId="0" xfId="0" applyAlignment="1">
      <alignment wrapText="1"/>
    </xf>
    <xf numFmtId="0" fontId="28" fillId="0" borderId="0" xfId="0" applyFont="1" applyAlignment="1">
      <alignment horizontal="center"/>
    </xf>
    <xf numFmtId="0" fontId="0" fillId="0" borderId="0" xfId="0" applyBorder="1" applyAlignment="1">
      <alignment horizontal="center" vertical="center" wrapText="1"/>
    </xf>
    <xf numFmtId="0" fontId="40" fillId="0" borderId="0" xfId="0" applyFont="1" applyBorder="1" applyAlignment="1">
      <alignment horizontal="center" vertical="center" wrapText="1"/>
    </xf>
    <xf numFmtId="0" fontId="30" fillId="0" borderId="0" xfId="0" applyFont="1" applyAlignment="1">
      <alignment horizontal="center"/>
    </xf>
    <xf numFmtId="43" fontId="0" fillId="24" borderId="14" xfId="0" applyNumberFormat="1" applyFill="1" applyBorder="1" applyAlignment="1">
      <alignment horizontal="center" vertical="center"/>
    </xf>
    <xf numFmtId="0" fontId="0" fillId="0" borderId="0" xfId="0" applyAlignment="1">
      <alignment vertical="center"/>
    </xf>
    <xf numFmtId="2" fontId="0" fillId="0" borderId="0" xfId="0" applyNumberFormat="1" applyAlignment="1">
      <alignment horizontal="center" vertical="center"/>
    </xf>
    <xf numFmtId="0" fontId="42" fillId="0" borderId="0" xfId="0" applyFont="1" applyAlignment="1">
      <alignment/>
    </xf>
    <xf numFmtId="0" fontId="42" fillId="0" borderId="0" xfId="0" applyFont="1" applyAlignment="1">
      <alignment horizontal="right"/>
    </xf>
    <xf numFmtId="0" fontId="42" fillId="0" borderId="0" xfId="0" applyFont="1" applyAlignment="1">
      <alignment horizontal="center"/>
    </xf>
    <xf numFmtId="4" fontId="0" fillId="0" borderId="0" xfId="0" applyNumberFormat="1" applyAlignment="1">
      <alignment horizontal="center"/>
    </xf>
    <xf numFmtId="14" fontId="43" fillId="0" borderId="15" xfId="0" applyNumberFormat="1" applyFont="1" applyBorder="1" applyAlignment="1">
      <alignment/>
    </xf>
    <xf numFmtId="0" fontId="43" fillId="0" borderId="16" xfId="0" applyFont="1" applyBorder="1" applyAlignment="1">
      <alignment/>
    </xf>
    <xf numFmtId="0" fontId="30" fillId="0" borderId="0" xfId="0" applyFont="1" applyAlignment="1">
      <alignment vertical="top" wrapText="1"/>
    </xf>
    <xf numFmtId="43" fontId="0" fillId="24" borderId="17" xfId="0" applyNumberFormat="1" applyFill="1" applyBorder="1" applyAlignment="1">
      <alignment horizontal="center" vertical="center"/>
    </xf>
    <xf numFmtId="43" fontId="0" fillId="24" borderId="17" xfId="0" applyNumberFormat="1" applyFill="1" applyBorder="1" applyAlignment="1">
      <alignment vertical="center"/>
    </xf>
    <xf numFmtId="167" fontId="0" fillId="24" borderId="17" xfId="61" applyNumberFormat="1" applyFont="1" applyFill="1" applyBorder="1" applyAlignment="1">
      <alignment horizontal="center" vertical="center"/>
    </xf>
    <xf numFmtId="43" fontId="0" fillId="0" borderId="0" xfId="64" applyFont="1" applyAlignment="1">
      <alignment/>
    </xf>
    <xf numFmtId="171" fontId="0" fillId="0" borderId="0" xfId="64" applyNumberFormat="1" applyFont="1" applyBorder="1" applyAlignment="1">
      <alignment horizontal="center" vertical="center"/>
    </xf>
    <xf numFmtId="0" fontId="51" fillId="0" borderId="18" xfId="0" applyFont="1" applyBorder="1" applyAlignment="1">
      <alignment horizontal="center"/>
    </xf>
    <xf numFmtId="14" fontId="43" fillId="0" borderId="0" xfId="0" applyNumberFormat="1" applyFont="1" applyFill="1" applyBorder="1" applyAlignment="1">
      <alignment/>
    </xf>
    <xf numFmtId="0" fontId="43" fillId="0" borderId="0" xfId="0" applyFont="1" applyFill="1" applyBorder="1" applyAlignment="1">
      <alignment/>
    </xf>
    <xf numFmtId="0" fontId="24" fillId="0" borderId="0" xfId="0" applyFont="1" applyAlignment="1">
      <alignment/>
    </xf>
    <xf numFmtId="0" fontId="45" fillId="0" borderId="0" xfId="0" applyFont="1" applyAlignment="1">
      <alignment/>
    </xf>
    <xf numFmtId="0" fontId="28" fillId="0" borderId="0" xfId="0" applyFont="1" applyFill="1" applyAlignment="1">
      <alignment horizontal="center"/>
    </xf>
    <xf numFmtId="0" fontId="28" fillId="0" borderId="0" xfId="0" applyFont="1" applyFill="1" applyAlignment="1">
      <alignment/>
    </xf>
    <xf numFmtId="0" fontId="31" fillId="0" borderId="19" xfId="0" applyFont="1" applyBorder="1" applyAlignment="1">
      <alignment vertical="center"/>
    </xf>
    <xf numFmtId="0" fontId="31" fillId="0" borderId="20" xfId="0" applyFont="1" applyBorder="1" applyAlignment="1">
      <alignment vertical="center"/>
    </xf>
    <xf numFmtId="0" fontId="0" fillId="0" borderId="0" xfId="0" applyFont="1" applyBorder="1" applyAlignment="1">
      <alignment horizontal="center" vertical="center" wrapText="1"/>
    </xf>
    <xf numFmtId="0" fontId="28" fillId="0" borderId="12" xfId="0" applyFont="1" applyBorder="1" applyAlignment="1">
      <alignment/>
    </xf>
    <xf numFmtId="0" fontId="0" fillId="0" borderId="0" xfId="0" applyFill="1" applyAlignment="1">
      <alignment/>
    </xf>
    <xf numFmtId="0" fontId="28" fillId="0" borderId="12" xfId="0" applyFont="1" applyFill="1" applyBorder="1" applyAlignment="1">
      <alignment/>
    </xf>
    <xf numFmtId="0" fontId="30" fillId="0" borderId="12" xfId="0" applyFont="1" applyBorder="1" applyAlignment="1">
      <alignment/>
    </xf>
    <xf numFmtId="0" fontId="0" fillId="0" borderId="12" xfId="0" applyBorder="1" applyAlignment="1">
      <alignment vertical="center"/>
    </xf>
    <xf numFmtId="43" fontId="0" fillId="24" borderId="14" xfId="0" applyNumberFormat="1" applyFill="1" applyBorder="1" applyAlignment="1">
      <alignment vertical="center"/>
    </xf>
    <xf numFmtId="167" fontId="0" fillId="24" borderId="14" xfId="61" applyNumberFormat="1" applyFont="1" applyFill="1" applyBorder="1" applyAlignment="1">
      <alignment horizontal="center" vertical="center"/>
    </xf>
    <xf numFmtId="0" fontId="47" fillId="0" borderId="0" xfId="0" applyFont="1" applyAlignment="1">
      <alignment vertical="top" wrapText="1"/>
    </xf>
    <xf numFmtId="0" fontId="31" fillId="0" borderId="0" xfId="0" applyFont="1" applyAlignment="1">
      <alignment wrapText="1"/>
    </xf>
    <xf numFmtId="4" fontId="34" fillId="0" borderId="0" xfId="0" applyNumberFormat="1" applyFont="1" applyAlignment="1">
      <alignment horizontal="center"/>
    </xf>
    <xf numFmtId="4" fontId="28" fillId="0" borderId="0" xfId="0" applyNumberFormat="1" applyFont="1" applyAlignment="1">
      <alignment horizontal="center"/>
    </xf>
    <xf numFmtId="4" fontId="29" fillId="0" borderId="0" xfId="0" applyNumberFormat="1" applyFont="1" applyAlignment="1">
      <alignment horizontal="center"/>
    </xf>
    <xf numFmtId="4" fontId="0" fillId="24" borderId="17" xfId="0" applyNumberFormat="1" applyFill="1" applyBorder="1" applyAlignment="1">
      <alignment vertical="center"/>
    </xf>
    <xf numFmtId="4" fontId="0" fillId="24" borderId="21" xfId="0" applyNumberFormat="1" applyFill="1" applyBorder="1" applyAlignment="1">
      <alignment vertical="center"/>
    </xf>
    <xf numFmtId="0" fontId="0" fillId="0" borderId="0" xfId="0" applyBorder="1" applyAlignment="1">
      <alignment vertical="center"/>
    </xf>
    <xf numFmtId="0" fontId="0" fillId="0" borderId="0" xfId="0" applyBorder="1" applyAlignment="1">
      <alignment horizontal="justify"/>
    </xf>
    <xf numFmtId="0" fontId="0" fillId="0" borderId="0" xfId="0" applyBorder="1" applyAlignment="1">
      <alignment horizontal="center"/>
    </xf>
    <xf numFmtId="43" fontId="0" fillId="0" borderId="0" xfId="64" applyFont="1" applyBorder="1" applyAlignment="1">
      <alignment/>
    </xf>
    <xf numFmtId="169" fontId="0" fillId="0" borderId="0" xfId="64" applyNumberFormat="1" applyFont="1" applyBorder="1" applyAlignment="1">
      <alignment/>
    </xf>
    <xf numFmtId="43" fontId="0" fillId="24" borderId="0" xfId="0" applyNumberFormat="1" applyFill="1" applyBorder="1" applyAlignment="1">
      <alignment horizontal="center" vertical="center"/>
    </xf>
    <xf numFmtId="0" fontId="0" fillId="0" borderId="0" xfId="0" applyBorder="1" applyAlignment="1">
      <alignment/>
    </xf>
    <xf numFmtId="167" fontId="0" fillId="24" borderId="0" xfId="61" applyNumberFormat="1" applyFont="1" applyFill="1" applyBorder="1" applyAlignment="1">
      <alignment horizontal="center" vertical="center"/>
    </xf>
    <xf numFmtId="0" fontId="42" fillId="0" borderId="0" xfId="56" applyFont="1">
      <alignment/>
      <protection/>
    </xf>
    <xf numFmtId="4" fontId="42" fillId="0" borderId="0" xfId="0" applyNumberFormat="1" applyFont="1" applyAlignment="1">
      <alignment horizontal="center"/>
    </xf>
    <xf numFmtId="0" fontId="24" fillId="0" borderId="0" xfId="0" applyFont="1" applyAlignment="1">
      <alignment vertical="top"/>
    </xf>
    <xf numFmtId="43" fontId="0" fillId="24" borderId="17" xfId="0" applyNumberFormat="1" applyFill="1" applyBorder="1" applyAlignment="1">
      <alignment vertical="center"/>
    </xf>
    <xf numFmtId="43" fontId="0" fillId="24" borderId="21" xfId="0" applyNumberFormat="1" applyFill="1" applyBorder="1" applyAlignment="1">
      <alignment vertical="center"/>
    </xf>
    <xf numFmtId="167" fontId="0" fillId="24" borderId="17" xfId="61" applyNumberFormat="1" applyFont="1" applyFill="1" applyBorder="1" applyAlignment="1">
      <alignment horizontal="center" vertical="center"/>
    </xf>
    <xf numFmtId="167" fontId="0" fillId="24" borderId="21" xfId="61" applyNumberFormat="1" applyFont="1" applyFill="1" applyBorder="1" applyAlignment="1">
      <alignment horizontal="center"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43" fontId="0" fillId="24" borderId="17" xfId="0" applyNumberFormat="1" applyFill="1" applyBorder="1" applyAlignment="1">
      <alignment horizontal="center" vertical="center"/>
    </xf>
    <xf numFmtId="43" fontId="0" fillId="24" borderId="21" xfId="0" applyNumberFormat="1" applyFill="1" applyBorder="1" applyAlignment="1">
      <alignment horizontal="center" vertical="center"/>
    </xf>
    <xf numFmtId="0" fontId="38" fillId="0" borderId="18" xfId="0" applyFont="1" applyBorder="1" applyAlignment="1">
      <alignment horizontal="center" vertical="center" wrapText="1"/>
    </xf>
    <xf numFmtId="0" fontId="30" fillId="0" borderId="0" xfId="0" applyFont="1" applyAlignment="1">
      <alignment vertical="top" wrapText="1"/>
    </xf>
    <xf numFmtId="0" fontId="0" fillId="0" borderId="0" xfId="0" applyAlignment="1">
      <alignment wrapText="1"/>
    </xf>
    <xf numFmtId="0" fontId="26" fillId="0" borderId="0" xfId="0" applyFont="1" applyAlignment="1">
      <alignment horizontal="center"/>
    </xf>
    <xf numFmtId="0" fontId="46" fillId="24" borderId="0" xfId="0" applyFont="1" applyFill="1" applyAlignment="1">
      <alignment horizontal="center"/>
    </xf>
    <xf numFmtId="0" fontId="25" fillId="0" borderId="0" xfId="0" applyFont="1" applyAlignment="1">
      <alignment horizontal="center"/>
    </xf>
    <xf numFmtId="0" fontId="0" fillId="0" borderId="0" xfId="0" applyAlignment="1">
      <alignment horizontal="center"/>
    </xf>
    <xf numFmtId="0" fontId="27" fillId="0" borderId="0" xfId="0" applyFont="1" applyAlignment="1">
      <alignment horizontal="center"/>
    </xf>
    <xf numFmtId="0" fontId="37" fillId="0" borderId="0" xfId="0" applyFont="1" applyAlignment="1">
      <alignment horizontal="center"/>
    </xf>
    <xf numFmtId="0" fontId="0" fillId="0" borderId="19" xfId="0" applyBorder="1" applyAlignment="1">
      <alignment horizontal="center" vertical="center" textRotation="90"/>
    </xf>
    <xf numFmtId="0" fontId="0" fillId="0" borderId="24" xfId="0" applyBorder="1" applyAlignment="1">
      <alignment horizontal="center" vertical="center" textRotation="90"/>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19" xfId="0" applyBorder="1" applyAlignment="1">
      <alignment horizontal="justify"/>
    </xf>
    <xf numFmtId="0" fontId="0" fillId="0" borderId="20" xfId="0" applyBorder="1" applyAlignment="1">
      <alignment horizontal="justify"/>
    </xf>
    <xf numFmtId="0" fontId="0" fillId="0" borderId="24" xfId="0" applyBorder="1" applyAlignment="1">
      <alignment horizontal="justify"/>
    </xf>
    <xf numFmtId="0" fontId="0" fillId="0" borderId="19" xfId="0" applyBorder="1" applyAlignment="1">
      <alignment horizontal="center"/>
    </xf>
    <xf numFmtId="0" fontId="0" fillId="0" borderId="24" xfId="0" applyBorder="1" applyAlignment="1">
      <alignment horizontal="center"/>
    </xf>
    <xf numFmtId="43" fontId="11" fillId="0" borderId="18" xfId="64" applyFont="1" applyBorder="1" applyAlignment="1">
      <alignment/>
    </xf>
    <xf numFmtId="169" fontId="31" fillId="0" borderId="18" xfId="64" applyNumberFormat="1" applyFont="1" applyBorder="1" applyAlignment="1">
      <alignment/>
    </xf>
    <xf numFmtId="43" fontId="31" fillId="0" borderId="18" xfId="64" applyFont="1" applyBorder="1" applyAlignment="1">
      <alignment/>
    </xf>
    <xf numFmtId="0" fontId="38" fillId="0" borderId="19" xfId="0" applyFont="1" applyBorder="1" applyAlignment="1">
      <alignment horizontal="center" vertical="center"/>
    </xf>
    <xf numFmtId="0" fontId="38" fillId="0" borderId="24" xfId="0" applyFont="1" applyBorder="1" applyAlignment="1">
      <alignment horizontal="center" vertical="center"/>
    </xf>
    <xf numFmtId="0" fontId="38" fillId="0" borderId="20" xfId="0" applyFont="1" applyBorder="1" applyAlignment="1">
      <alignment horizontal="center" vertical="center"/>
    </xf>
    <xf numFmtId="0" fontId="0" fillId="0" borderId="19" xfId="0" applyBorder="1" applyAlignment="1">
      <alignment horizontal="justify" wrapText="1"/>
    </xf>
    <xf numFmtId="0" fontId="0" fillId="0" borderId="20" xfId="0" applyBorder="1" applyAlignment="1">
      <alignment horizontal="justify" wrapText="1"/>
    </xf>
    <xf numFmtId="0" fontId="0" fillId="0" borderId="24" xfId="0" applyBorder="1" applyAlignment="1">
      <alignment horizontal="justify" wrapText="1"/>
    </xf>
    <xf numFmtId="175" fontId="11" fillId="0" borderId="18" xfId="64" applyNumberFormat="1" applyFont="1" applyBorder="1" applyAlignment="1">
      <alignment/>
    </xf>
    <xf numFmtId="0" fontId="39" fillId="0" borderId="0" xfId="0" applyFont="1" applyAlignment="1">
      <alignment horizontal="center" wrapText="1"/>
    </xf>
    <xf numFmtId="0" fontId="0" fillId="0" borderId="18" xfId="0" applyBorder="1" applyAlignment="1">
      <alignment horizontal="justify"/>
    </xf>
    <xf numFmtId="175" fontId="31" fillId="0" borderId="18" xfId="64" applyNumberFormat="1" applyFont="1" applyBorder="1" applyAlignment="1">
      <alignment/>
    </xf>
    <xf numFmtId="0" fontId="28" fillId="24" borderId="0" xfId="0" applyFont="1" applyFill="1" applyAlignment="1">
      <alignment horizontal="center"/>
    </xf>
    <xf numFmtId="0" fontId="30" fillId="0" borderId="25" xfId="0" applyFont="1" applyBorder="1" applyAlignment="1">
      <alignment horizontal="center" vertical="center"/>
    </xf>
    <xf numFmtId="0" fontId="30" fillId="0" borderId="29" xfId="0" applyFont="1" applyBorder="1" applyAlignment="1">
      <alignment horizontal="center"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30" xfId="0" applyFont="1" applyBorder="1" applyAlignment="1">
      <alignment horizontal="center" vertical="center"/>
    </xf>
    <xf numFmtId="0" fontId="30" fillId="0" borderId="28" xfId="0" applyFont="1" applyBorder="1" applyAlignment="1">
      <alignment horizontal="center" vertical="center"/>
    </xf>
    <xf numFmtId="0" fontId="30" fillId="0" borderId="18" xfId="0" applyFont="1" applyBorder="1" applyAlignment="1">
      <alignment horizontal="center" vertical="center" wrapText="1"/>
    </xf>
    <xf numFmtId="0" fontId="40" fillId="0" borderId="18" xfId="0" applyFont="1" applyBorder="1" applyAlignment="1">
      <alignment horizontal="center" vertical="center" wrapText="1"/>
    </xf>
    <xf numFmtId="0" fontId="0" fillId="0" borderId="25" xfId="0" applyBorder="1" applyAlignment="1">
      <alignment horizontal="left" vertical="center" indent="1"/>
    </xf>
    <xf numFmtId="0" fontId="0" fillId="0" borderId="29" xfId="0" applyBorder="1" applyAlignment="1">
      <alignment horizontal="left" vertical="center" indent="1"/>
    </xf>
    <xf numFmtId="0" fontId="0" fillId="0" borderId="26" xfId="0" applyBorder="1" applyAlignment="1">
      <alignment horizontal="left" vertical="center" indent="1"/>
    </xf>
    <xf numFmtId="0" fontId="0" fillId="0" borderId="27" xfId="0" applyBorder="1" applyAlignment="1">
      <alignment horizontal="left" vertical="center" indent="1"/>
    </xf>
    <xf numFmtId="0" fontId="0" fillId="0" borderId="30" xfId="0" applyBorder="1" applyAlignment="1">
      <alignment horizontal="left" vertical="center" indent="1"/>
    </xf>
    <xf numFmtId="0" fontId="0" fillId="0" borderId="28" xfId="0" applyBorder="1" applyAlignment="1">
      <alignment horizontal="left" vertical="center" indent="1"/>
    </xf>
    <xf numFmtId="168" fontId="11" fillId="25" borderId="18" xfId="64" applyNumberFormat="1" applyFont="1" applyFill="1" applyBorder="1" applyAlignment="1">
      <alignment horizontal="center" vertical="center"/>
    </xf>
    <xf numFmtId="43" fontId="31" fillId="0" borderId="18" xfId="64" applyNumberFormat="1" applyFont="1" applyBorder="1" applyAlignment="1">
      <alignment horizontal="center" vertical="center"/>
    </xf>
    <xf numFmtId="171" fontId="31" fillId="0" borderId="18" xfId="64" applyNumberFormat="1" applyFont="1" applyBorder="1" applyAlignment="1">
      <alignment horizontal="center" vertical="center"/>
    </xf>
    <xf numFmtId="0" fontId="41" fillId="0" borderId="18" xfId="0" applyFont="1" applyBorder="1" applyAlignment="1">
      <alignment horizontal="center" vertical="center"/>
    </xf>
    <xf numFmtId="0" fontId="40" fillId="0" borderId="19" xfId="0" applyFont="1" applyBorder="1" applyAlignment="1">
      <alignment horizontal="center" vertical="center"/>
    </xf>
    <xf numFmtId="0" fontId="40" fillId="0" borderId="20" xfId="0" applyFont="1" applyBorder="1" applyAlignment="1">
      <alignment horizontal="center" vertical="center"/>
    </xf>
    <xf numFmtId="0" fontId="40" fillId="0" borderId="24" xfId="0" applyFont="1" applyBorder="1" applyAlignment="1">
      <alignment horizontal="center" vertical="center"/>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24" xfId="0" applyFont="1" applyBorder="1" applyAlignment="1">
      <alignment horizontal="center" vertical="center" wrapText="1"/>
    </xf>
    <xf numFmtId="0" fontId="31" fillId="0" borderId="20" xfId="0" applyFont="1" applyBorder="1" applyAlignment="1">
      <alignment horizontal="center" vertical="center"/>
    </xf>
    <xf numFmtId="0" fontId="31" fillId="0" borderId="24" xfId="0" applyFont="1" applyBorder="1" applyAlignment="1">
      <alignment horizontal="center" vertical="center"/>
    </xf>
    <xf numFmtId="0" fontId="30" fillId="0" borderId="0" xfId="0" applyFont="1" applyAlignment="1">
      <alignment horizontal="justify" vertical="top" wrapText="1"/>
    </xf>
    <xf numFmtId="168" fontId="11" fillId="0" borderId="18" xfId="64" applyNumberFormat="1" applyFont="1" applyBorder="1" applyAlignment="1">
      <alignment horizontal="center" vertical="center"/>
    </xf>
    <xf numFmtId="0" fontId="35" fillId="0" borderId="0" xfId="0" applyFont="1" applyAlignment="1">
      <alignment horizontal="center" wrapText="1"/>
    </xf>
    <xf numFmtId="4" fontId="0" fillId="24" borderId="17" xfId="0" applyNumberFormat="1" applyFill="1" applyBorder="1" applyAlignment="1">
      <alignment horizontal="center" vertical="center"/>
    </xf>
    <xf numFmtId="4" fontId="0" fillId="24" borderId="21" xfId="0" applyNumberFormat="1" applyFill="1" applyBorder="1" applyAlignment="1">
      <alignment horizontal="center" vertical="center"/>
    </xf>
    <xf numFmtId="0" fontId="0" fillId="0" borderId="31" xfId="0" applyBorder="1" applyAlignment="1">
      <alignment horizontal="center"/>
    </xf>
    <xf numFmtId="0" fontId="0" fillId="0" borderId="18" xfId="0" applyBorder="1" applyAlignment="1">
      <alignment horizontal="center"/>
    </xf>
    <xf numFmtId="169" fontId="11" fillId="0" borderId="18" xfId="64" applyNumberFormat="1" applyFont="1" applyBorder="1" applyAlignment="1">
      <alignment/>
    </xf>
    <xf numFmtId="0" fontId="49" fillId="0" borderId="0" xfId="0" applyFont="1" applyAlignment="1">
      <alignment horizontal="center"/>
    </xf>
    <xf numFmtId="0" fontId="35" fillId="24" borderId="0" xfId="0" applyFont="1" applyFill="1" applyAlignment="1">
      <alignment horizontal="center"/>
    </xf>
    <xf numFmtId="0" fontId="0" fillId="0" borderId="19" xfId="0" applyBorder="1" applyAlignment="1">
      <alignment horizontal="left" vertical="center"/>
    </xf>
    <xf numFmtId="0" fontId="0" fillId="0" borderId="24" xfId="0" applyBorder="1" applyAlignment="1">
      <alignment horizontal="left" vertical="center"/>
    </xf>
    <xf numFmtId="0" fontId="30" fillId="0" borderId="0" xfId="0" applyFont="1" applyAlignment="1">
      <alignment horizontal="left" vertical="top" wrapText="1"/>
    </xf>
    <xf numFmtId="0" fontId="47" fillId="0" borderId="0" xfId="0" applyFont="1" applyAlignment="1">
      <alignment vertical="top" wrapText="1"/>
    </xf>
    <xf numFmtId="0" fontId="31" fillId="0" borderId="0" xfId="0" applyFont="1" applyAlignment="1">
      <alignment wrapText="1"/>
    </xf>
    <xf numFmtId="0" fontId="39" fillId="0" borderId="0" xfId="0" applyFont="1" applyAlignment="1">
      <alignment horizontal="center" vertical="center" wrapText="1"/>
    </xf>
    <xf numFmtId="0" fontId="0" fillId="0" borderId="18" xfId="0" applyBorder="1" applyAlignment="1">
      <alignment horizontal="center" vertical="center"/>
    </xf>
    <xf numFmtId="0" fontId="0" fillId="0" borderId="29" xfId="0" applyBorder="1" applyAlignment="1">
      <alignment vertical="center" wrapText="1"/>
    </xf>
    <xf numFmtId="0" fontId="0" fillId="0" borderId="26" xfId="0" applyBorder="1" applyAlignment="1">
      <alignment vertical="center" wrapText="1"/>
    </xf>
    <xf numFmtId="0" fontId="0" fillId="0" borderId="30" xfId="0" applyBorder="1" applyAlignment="1">
      <alignment vertical="center" wrapText="1"/>
    </xf>
    <xf numFmtId="0" fontId="0" fillId="0" borderId="28" xfId="0" applyBorder="1" applyAlignment="1">
      <alignment vertical="center" wrapText="1"/>
    </xf>
    <xf numFmtId="0" fontId="0" fillId="0" borderId="25" xfId="0" applyBorder="1" applyAlignment="1">
      <alignment horizontal="left" vertical="center" wrapText="1"/>
    </xf>
    <xf numFmtId="0" fontId="0" fillId="0" borderId="29"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28" xfId="0" applyBorder="1" applyAlignment="1">
      <alignment horizontal="left" vertical="center"/>
    </xf>
    <xf numFmtId="0" fontId="31" fillId="0" borderId="19" xfId="0" applyFont="1" applyBorder="1" applyAlignment="1">
      <alignment horizontal="center" vertical="center"/>
    </xf>
    <xf numFmtId="171" fontId="52" fillId="0" borderId="18" xfId="64" applyNumberFormat="1" applyFont="1" applyBorder="1" applyAlignment="1">
      <alignment horizontal="center" vertical="center"/>
    </xf>
    <xf numFmtId="0" fontId="0" fillId="0" borderId="25" xfId="0" applyFill="1" applyBorder="1" applyAlignment="1">
      <alignment horizontal="left" vertical="center" wrapText="1"/>
    </xf>
    <xf numFmtId="0" fontId="0" fillId="0" borderId="29" xfId="0" applyFill="1" applyBorder="1" applyAlignment="1">
      <alignment horizontal="left" vertic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0" fontId="0" fillId="0" borderId="30" xfId="0" applyFill="1" applyBorder="1" applyAlignment="1">
      <alignment horizontal="left" vertical="center"/>
    </xf>
    <xf numFmtId="0" fontId="0" fillId="0" borderId="28" xfId="0" applyFill="1" applyBorder="1" applyAlignment="1">
      <alignment horizontal="left" vertical="center"/>
    </xf>
    <xf numFmtId="205" fontId="11" fillId="25" borderId="18" xfId="64" applyNumberFormat="1" applyFont="1" applyFill="1" applyBorder="1" applyAlignment="1">
      <alignment horizontal="center" vertical="center"/>
    </xf>
    <xf numFmtId="0" fontId="30" fillId="0" borderId="25" xfId="0" applyFont="1" applyBorder="1" applyAlignment="1">
      <alignment horizontal="center" vertical="center" wrapText="1"/>
    </xf>
    <xf numFmtId="0" fontId="0" fillId="0" borderId="32" xfId="0" applyBorder="1" applyAlignment="1">
      <alignment/>
    </xf>
    <xf numFmtId="0" fontId="0" fillId="0" borderId="29" xfId="0" applyBorder="1" applyAlignment="1">
      <alignment/>
    </xf>
    <xf numFmtId="0" fontId="0" fillId="0" borderId="26" xfId="0" applyBorder="1" applyAlignment="1">
      <alignment/>
    </xf>
    <xf numFmtId="0" fontId="0" fillId="0" borderId="30" xfId="0" applyBorder="1" applyAlignment="1">
      <alignment/>
    </xf>
    <xf numFmtId="0" fontId="0" fillId="0" borderId="28" xfId="0" applyBorder="1" applyAlignment="1">
      <alignment/>
    </xf>
    <xf numFmtId="0" fontId="0" fillId="0" borderId="27" xfId="0" applyBorder="1" applyAlignment="1">
      <alignment/>
    </xf>
    <xf numFmtId="0" fontId="44" fillId="0" borderId="18" xfId="0" applyFont="1" applyBorder="1" applyAlignment="1">
      <alignment horizontal="center" vertical="center"/>
    </xf>
  </cellXfs>
  <cellStyles count="55">
    <cellStyle name="Normal" xfId="0"/>
    <cellStyle name="RowLevel_0" xfId="1"/>
    <cellStyle name="RowLevel_1" xfId="3"/>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Беззащитный"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аголовокСтолбца" xfId="50"/>
    <cellStyle name="Защитный" xfId="51"/>
    <cellStyle name="Итог" xfId="52"/>
    <cellStyle name="Контрольная ячейка" xfId="53"/>
    <cellStyle name="Название" xfId="54"/>
    <cellStyle name="Нейтральный" xfId="55"/>
    <cellStyle name="Обычный_Расчет 1 м.куб. 2010"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WINDOWS\&#1056;&#1072;&#1073;&#1086;&#1095;&#1080;&#1081;%20&#1089;&#1090;&#1086;&#1083;\&#1058;&#1072;&#1088;&#1080;&#1092;&#1099;%20-%20&#1076;&#1077;&#1082;&#1072;&#1073;&#1088;&#1100;%20%202001%20&#1075;\WINNT\Profiles\popeshk.000\&#1056;&#1072;&#1073;&#1086;&#1095;&#1080;&#1081;%20&#1089;&#1090;&#1086;&#1083;\&#1050;&#1085;&#1080;&#1075;&#107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WINDOWS\&#1056;&#1072;&#1073;&#1086;&#1095;&#1080;&#1081;%20&#1089;&#1090;&#1086;&#1083;\&#1058;&#1072;&#1088;&#1080;&#1092;&#1099;%20-%20&#1076;&#1077;&#1082;&#1072;&#1073;&#1088;&#1100;%20%202001%20&#1075;\WINNT\Profiles\popeshk.000\&#1056;&#1072;&#1073;&#1086;&#1095;&#1080;&#1081;%20&#1089;&#1090;&#1086;&#1083;\B-PL\NBPL\_F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WINDOWS\&#1056;&#1072;&#1073;&#1086;&#1095;&#1080;&#1081;%20&#1089;&#1090;&#1086;&#1083;\&#1058;&#1072;&#1088;&#1080;&#1092;&#1099;%20-%20&#1076;&#1077;&#1082;&#1072;&#1073;&#1088;&#1100;%20%202001%20&#1075;\WINNT\Profiles\popeshk.000\&#1056;&#1072;&#1073;&#1086;&#1095;&#1080;&#1081;%20&#1089;&#1090;&#1086;&#1083;\&#1052;&#1086;&#1080;%20&#1076;&#1086;&#1082;&#1091;&#1084;&#1077;&#1085;&#1090;&#1099;\&#1041;&#1086;&#1075;&#1086;&#1084;&#1072;&#1079;&#1086;&#1074;\&#1050;&#1085;&#1080;&#1075;&#1072;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BOX_BOOF\&#1056;&#1054;&#1043;&#1051;&#1045;&#1056;\NARAST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U:\BOX_BOOF\&#1056;&#1054;&#1043;&#1051;&#1045;&#1056;\KNIG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Admin\&#1052;&#1086;&#1080;%20&#1076;&#1086;&#1082;&#1091;&#1084;&#1077;&#1085;&#1090;&#1099;\&#1040;%20&#1054;&#1051;&#1068;&#1043;&#1040;\&#1061;&#1048;&#1052;.&#1074;&#1086;&#1076;&#1072;\2016\&#1061;&#1080;&#1084;&#1074;&#1086;&#1076;&#1072;%20-%202016_%20&#1085;&#1086;&#1074;&#1099;&#1081;%20&#1085;&#1072;&#1075;&#1088;&#1077;&#1074;_%20&#1073;&#1077;&#1079;%20&#1082;&#1086;&#1101;&#109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Admin\&#1052;&#1086;&#1080;%20&#1076;&#1086;&#1082;&#1091;&#1084;&#1077;&#1085;&#1090;&#1099;\&#1040;%20&#1054;&#1051;&#1068;&#1043;&#1040;\&#1061;&#1048;&#1052;.&#1074;&#1086;&#1076;&#1072;\2016\&#1061;&#1080;&#1084;&#1074;&#1086;&#1076;&#1072;%20-%202016_%20&#1085;&#1086;&#1074;&#1099;&#1081;%20&#1085;&#1072;&#1075;&#1088;&#1077;&#1074;_%20&#1089;%20&#1082;&#1086;&#1101;&#10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быль 3кв"/>
      <sheetName val="Бюджет доходов 3кв"/>
      <sheetName val="БПр (3 кв)"/>
      <sheetName val="Прибыль (6мес)"/>
      <sheetName val="Исп БПр (6мес)"/>
      <sheetName val="прибыль, сс 6 мес"/>
      <sheetName val="6 мес по сферам"/>
      <sheetName val="2.9.2. 1кв"/>
      <sheetName val="2.9.2."/>
      <sheetName val="2.9.1."/>
      <sheetName val="2.4.1."/>
      <sheetName val="1.2.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S"/>
      <sheetName val="свод до вн.об."/>
      <sheetName val="расш.для РАО"/>
      <sheetName val="расш.для РАО стр.3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3.12."/>
      <sheetName val="2.3.12. (I квартал)"/>
      <sheetName val="2.3.12. (II квартал)"/>
      <sheetName val="2.3.12. (III квартал)"/>
      <sheetName val="2.3.12. (IV квартал) "/>
      <sheetName val="2.3.11."/>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Основные показатели"/>
      <sheetName val="расш.прибыли от прочей деят."/>
      <sheetName val="Расшиф. прочей прибыли"/>
      <sheetName val="расчет тарифа нараст."/>
      <sheetName val="расчет затрат на оплату"/>
      <sheetName val="Amort."/>
      <sheetName val="Смета затрат нараст."/>
      <sheetName val="Расчет мин.балан.прибыли"/>
      <sheetName val="Расш  прочих ден.расходов"/>
      <sheetName val="прибыль в распор.нараст."/>
      <sheetName val="Налоги и  сборы нараст."/>
      <sheetName val="кальк.5мес."/>
      <sheetName val="кальк.июнь 96г."/>
      <sheetName val="Аморт.96"/>
      <sheetName val="смета ФП"/>
      <sheetName val="смета ФН"/>
      <sheetName val="калькул. 9 мес."/>
      <sheetName val="кал.ноябрь"/>
      <sheetName val="11 месяцев"/>
      <sheetName val="Декабрь"/>
      <sheetName val="кал.годовая"/>
      <sheetName val="4 квартал"/>
      <sheetName val="Список"/>
      <sheetName val="кап.ремонт"/>
      <sheetName val="кап.ремонт98"/>
      <sheetName val="кап.ремонт (2)"/>
      <sheetName val="кап.ремонт (3)"/>
      <sheetName val="тек.ремонт"/>
      <sheetName val="тек.ремонт (2)"/>
      <sheetName val="кал.янв.97г."/>
      <sheetName val="кал.февраль97"/>
      <sheetName val="кал.2мес.97"/>
      <sheetName val="кал.март97 "/>
      <sheetName val="кал.1кв.97  "/>
      <sheetName val="апрель 97"/>
      <sheetName val="4 месяца"/>
      <sheetName val="май"/>
      <sheetName val="5 месяцев 97"/>
      <sheetName val="июнь"/>
      <sheetName val="2 квартал"/>
      <sheetName val="6 месяцев"/>
      <sheetName val="июль"/>
      <sheetName val="7 месяцев"/>
      <sheetName val="август"/>
      <sheetName val="8 месяцев "/>
      <sheetName val="сентябрь"/>
      <sheetName val="3 кв."/>
      <sheetName val="9 мес."/>
      <sheetName val="окт."/>
      <sheetName val="10мес."/>
      <sheetName val="ноя."/>
      <sheetName val="11мес."/>
      <sheetName val="дек."/>
      <sheetName val="4 кв. "/>
      <sheetName val="Год"/>
      <sheetName val="Лист1"/>
    </sheetNames>
    <sheetDataSet>
      <sheetData sheetId="23">
        <row r="6">
          <cell r="AW6" t="str">
            <v>отчет</v>
          </cell>
          <cell r="AY6" t="str">
            <v>отчет</v>
          </cell>
        </row>
        <row r="7">
          <cell r="AW7">
            <v>48</v>
          </cell>
          <cell r="AY7">
            <v>50</v>
          </cell>
        </row>
        <row r="10">
          <cell r="AW10">
            <v>356197</v>
          </cell>
          <cell r="AY10">
            <v>814996</v>
          </cell>
        </row>
        <row r="12">
          <cell r="AW12">
            <v>227369</v>
          </cell>
          <cell r="AY12">
            <v>273153</v>
          </cell>
        </row>
        <row r="13">
          <cell r="AW13">
            <v>93016</v>
          </cell>
          <cell r="AY13">
            <v>366997</v>
          </cell>
        </row>
        <row r="14">
          <cell r="AW14">
            <v>35812</v>
          </cell>
          <cell r="AY14">
            <v>174846</v>
          </cell>
        </row>
        <row r="15">
          <cell r="AW15">
            <v>7799</v>
          </cell>
          <cell r="AY15">
            <v>20007</v>
          </cell>
        </row>
        <row r="17">
          <cell r="AW17">
            <v>7304</v>
          </cell>
          <cell r="AY17">
            <v>416536</v>
          </cell>
        </row>
        <row r="19">
          <cell r="AW19">
            <v>7304</v>
          </cell>
          <cell r="AY19">
            <v>330990</v>
          </cell>
        </row>
        <row r="20">
          <cell r="AW20">
            <v>0</v>
          </cell>
          <cell r="AY20">
            <v>61766</v>
          </cell>
        </row>
        <row r="21">
          <cell r="AW21">
            <v>0</v>
          </cell>
          <cell r="AY21">
            <v>23780</v>
          </cell>
        </row>
        <row r="22">
          <cell r="AW22">
            <v>371300</v>
          </cell>
          <cell r="AY22">
            <v>1251539</v>
          </cell>
        </row>
        <row r="26">
          <cell r="AW26">
            <v>7403</v>
          </cell>
          <cell r="AY26">
            <v>87382</v>
          </cell>
        </row>
        <row r="28">
          <cell r="AW28">
            <v>0</v>
          </cell>
          <cell r="AY28">
            <v>79979</v>
          </cell>
        </row>
        <row r="29">
          <cell r="AW29">
            <v>6758</v>
          </cell>
          <cell r="AY29">
            <v>6758</v>
          </cell>
        </row>
        <row r="30">
          <cell r="AW30">
            <v>645</v>
          </cell>
          <cell r="AY30">
            <v>645</v>
          </cell>
        </row>
        <row r="31">
          <cell r="AW31">
            <v>42032</v>
          </cell>
          <cell r="AY31">
            <v>231124</v>
          </cell>
        </row>
        <row r="32">
          <cell r="AW32">
            <v>49435</v>
          </cell>
          <cell r="AY32">
            <v>318506</v>
          </cell>
        </row>
        <row r="37">
          <cell r="AW37">
            <v>16386</v>
          </cell>
          <cell r="AY37">
            <v>349876</v>
          </cell>
        </row>
        <row r="38">
          <cell r="AW38">
            <v>437121</v>
          </cell>
          <cell r="AY38">
            <v>1919921</v>
          </cell>
        </row>
        <row r="39">
          <cell r="AW39">
            <v>370904</v>
          </cell>
          <cell r="AY39">
            <v>1318914</v>
          </cell>
        </row>
        <row r="41">
          <cell r="AW41">
            <v>234673</v>
          </cell>
          <cell r="AY41">
            <v>684122</v>
          </cell>
        </row>
        <row r="42">
          <cell r="AW42">
            <v>99774</v>
          </cell>
          <cell r="AY42">
            <v>435521</v>
          </cell>
        </row>
        <row r="43">
          <cell r="AW43">
            <v>36457</v>
          </cell>
          <cell r="AY43">
            <v>199271</v>
          </cell>
        </row>
        <row r="44">
          <cell r="AW44">
            <v>66217</v>
          </cell>
          <cell r="AY44">
            <v>601007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Акт"/>
      <sheetName val="Выработка"/>
      <sheetName val="собнужды"/>
      <sheetName val="отпуск с шин"/>
      <sheetName val="ср.раб.мощность"/>
      <sheetName val="Молочная продукция"/>
      <sheetName val="мясо"/>
      <sheetName val="рыба"/>
      <sheetName val="пищ.продукты"/>
      <sheetName val="цветы"/>
      <sheetName val="Потреб.товары 821-810,8837 1гр."/>
      <sheetName val="Пищевые продукты(815)с НДС"/>
      <sheetName val="Т.П.безНДС821-801 (1996)"/>
      <sheetName val="Объем продук(815)с НДС (1996)"/>
      <sheetName val="Т.П.безНДС821-801(1997)"/>
      <sheetName val="Т.П.с НДС 815(1997)"/>
      <sheetName val="810 стр.Пересчет продукции 96г."/>
      <sheetName val="Плата за эл.эн.с учет. договора"/>
      <sheetName val="расш.к год.отчету"/>
      <sheetName val="амортизация к смете"/>
      <sheetName val="Себестоимость плановая"/>
      <sheetName val="Себестоимость фактическая"/>
      <sheetName val="Расчет объема эл.эн янв"/>
      <sheetName val="Расчет объема эл.эн фев"/>
      <sheetName val="Расчет объема эл.эн март"/>
      <sheetName val="Расчет объема эл.эн апрель"/>
      <sheetName val="Расчет объема эл.эн май"/>
      <sheetName val="Расчет объема эл.эн июнь 98"/>
      <sheetName val="Расчет объема эл.эн 2кв98"/>
      <sheetName val=" объем эл.эн июль 98 "/>
      <sheetName val=" объем эл.эн авг. 98  "/>
      <sheetName val=" объем эл.эн сен. 98   "/>
      <sheetName val=" объем эл.эн окт. 98   "/>
      <sheetName val="Лист3"/>
      <sheetName val="1 вариант"/>
      <sheetName val="Расчет объема эл.эн 3кв98"/>
      <sheetName val="Расчет объема эл.эн 1995"/>
      <sheetName val="Расчет объема эл.эн 1996"/>
      <sheetName val="Расчет объема эл.эн 1997"/>
      <sheetName val="Расчет объема эл.эн 1998"/>
      <sheetName val="Расчет объема эл.эн август"/>
      <sheetName val="Расчет  эл.эн сентябрь"/>
      <sheetName val="Расчет  эл.эн сентябрь "/>
      <sheetName val="Расчет  эл.эн октябрь"/>
      <sheetName val="Расчет  эл.эн ноябрь"/>
      <sheetName val="Расчет  эл.эн декабрь"/>
      <sheetName val="Лист1"/>
      <sheetName val="ремонт"/>
      <sheetName val="Расчет  эл.эн декабрь (2)"/>
    </sheetNames>
    <sheetDataSet>
      <sheetData sheetId="5">
        <row r="7">
          <cell r="B7">
            <v>395753</v>
          </cell>
          <cell r="C7">
            <v>0</v>
          </cell>
          <cell r="D7">
            <v>359776</v>
          </cell>
          <cell r="E7">
            <v>0</v>
          </cell>
        </row>
        <row r="8">
          <cell r="B8">
            <v>374735</v>
          </cell>
          <cell r="C8">
            <v>0</v>
          </cell>
          <cell r="D8">
            <v>340668</v>
          </cell>
          <cell r="E8">
            <v>0</v>
          </cell>
        </row>
        <row r="9">
          <cell r="B9">
            <v>770488</v>
          </cell>
          <cell r="C9">
            <v>0</v>
          </cell>
          <cell r="D9">
            <v>700444</v>
          </cell>
          <cell r="E9">
            <v>0</v>
          </cell>
        </row>
        <row r="10">
          <cell r="B10">
            <v>459408</v>
          </cell>
          <cell r="C10">
            <v>0</v>
          </cell>
          <cell r="D10">
            <v>417643</v>
          </cell>
          <cell r="E10">
            <v>0</v>
          </cell>
        </row>
        <row r="11">
          <cell r="B11">
            <v>1229896</v>
          </cell>
          <cell r="C11">
            <v>0</v>
          </cell>
          <cell r="D11">
            <v>1118087</v>
          </cell>
          <cell r="E11">
            <v>0</v>
          </cell>
        </row>
        <row r="12">
          <cell r="B12">
            <v>510957</v>
          </cell>
          <cell r="C12">
            <v>0</v>
          </cell>
          <cell r="D12">
            <v>464506</v>
          </cell>
          <cell r="E12">
            <v>0</v>
          </cell>
        </row>
        <row r="13">
          <cell r="B13">
            <v>1740853</v>
          </cell>
          <cell r="C13">
            <v>0</v>
          </cell>
          <cell r="D13">
            <v>1582593</v>
          </cell>
          <cell r="E13">
            <v>0</v>
          </cell>
        </row>
        <row r="14">
          <cell r="B14">
            <v>416386</v>
          </cell>
          <cell r="C14">
            <v>0</v>
          </cell>
          <cell r="D14">
            <v>378533</v>
          </cell>
          <cell r="E14">
            <v>0</v>
          </cell>
        </row>
        <row r="15">
          <cell r="B15">
            <v>2157239</v>
          </cell>
          <cell r="C15">
            <v>0</v>
          </cell>
          <cell r="D15">
            <v>1961126</v>
          </cell>
          <cell r="E15">
            <v>0</v>
          </cell>
        </row>
        <row r="16">
          <cell r="B16">
            <v>444875</v>
          </cell>
          <cell r="C16">
            <v>0</v>
          </cell>
          <cell r="D16">
            <v>404432</v>
          </cell>
          <cell r="E16">
            <v>0</v>
          </cell>
        </row>
        <row r="17">
          <cell r="B17">
            <v>861261</v>
          </cell>
          <cell r="C17">
            <v>0</v>
          </cell>
          <cell r="D17">
            <v>782965</v>
          </cell>
          <cell r="E17">
            <v>0</v>
          </cell>
        </row>
        <row r="18">
          <cell r="B18">
            <v>861261</v>
          </cell>
          <cell r="C18">
            <v>0</v>
          </cell>
          <cell r="D18">
            <v>782965</v>
          </cell>
          <cell r="E18">
            <v>0</v>
          </cell>
        </row>
        <row r="19">
          <cell r="B19">
            <v>0</v>
          </cell>
          <cell r="C19">
            <v>0</v>
          </cell>
          <cell r="D19">
            <v>0</v>
          </cell>
          <cell r="E19">
            <v>0</v>
          </cell>
        </row>
        <row r="20">
          <cell r="B20">
            <v>861261</v>
          </cell>
          <cell r="C20">
            <v>0</v>
          </cell>
          <cell r="D20">
            <v>782965</v>
          </cell>
          <cell r="E20">
            <v>0</v>
          </cell>
        </row>
        <row r="21">
          <cell r="B21">
            <v>0</v>
          </cell>
          <cell r="C21">
            <v>0</v>
          </cell>
          <cell r="D21">
            <v>0</v>
          </cell>
          <cell r="E21">
            <v>0</v>
          </cell>
        </row>
        <row r="22">
          <cell r="B22">
            <v>861261</v>
          </cell>
          <cell r="C22">
            <v>0</v>
          </cell>
          <cell r="D22">
            <v>782965</v>
          </cell>
          <cell r="E22">
            <v>0</v>
          </cell>
        </row>
        <row r="23">
          <cell r="B23">
            <v>0</v>
          </cell>
          <cell r="C23">
            <v>0</v>
          </cell>
          <cell r="D23">
            <v>0</v>
          </cell>
          <cell r="E23">
            <v>0</v>
          </cell>
        </row>
        <row r="24">
          <cell r="B24">
            <v>0</v>
          </cell>
          <cell r="C24">
            <v>0</v>
          </cell>
          <cell r="D24">
            <v>0</v>
          </cell>
          <cell r="E24">
            <v>0</v>
          </cell>
        </row>
        <row r="25">
          <cell r="B25">
            <v>861261</v>
          </cell>
          <cell r="C25">
            <v>861</v>
          </cell>
          <cell r="D25">
            <v>782965</v>
          </cell>
          <cell r="E25">
            <v>0</v>
          </cell>
        </row>
        <row r="26">
          <cell r="B26">
            <v>0</v>
          </cell>
          <cell r="C26">
            <v>0</v>
          </cell>
          <cell r="D26">
            <v>0</v>
          </cell>
          <cell r="E26">
            <v>0</v>
          </cell>
        </row>
        <row r="27">
          <cell r="B27">
            <v>861261</v>
          </cell>
          <cell r="C27">
            <v>861</v>
          </cell>
          <cell r="D27">
            <v>782965</v>
          </cell>
          <cell r="E27">
            <v>783</v>
          </cell>
        </row>
        <row r="28">
          <cell r="B28">
            <v>0</v>
          </cell>
          <cell r="C28">
            <v>0</v>
          </cell>
          <cell r="D28">
            <v>0</v>
          </cell>
          <cell r="E28">
            <v>0</v>
          </cell>
        </row>
        <row r="29">
          <cell r="B29">
            <v>861261</v>
          </cell>
          <cell r="C29">
            <v>861</v>
          </cell>
          <cell r="D29">
            <v>782965</v>
          </cell>
          <cell r="E29">
            <v>783</v>
          </cell>
        </row>
        <row r="30">
          <cell r="B30">
            <v>0</v>
          </cell>
          <cell r="C30">
            <v>1741</v>
          </cell>
          <cell r="D30">
            <v>0</v>
          </cell>
          <cell r="E30">
            <v>1583</v>
          </cell>
        </row>
        <row r="31">
          <cell r="B31">
            <v>0</v>
          </cell>
          <cell r="C31">
            <v>1741</v>
          </cell>
          <cell r="D31">
            <v>0</v>
          </cell>
          <cell r="E31">
            <v>1583</v>
          </cell>
        </row>
        <row r="32">
          <cell r="B32">
            <v>2602114</v>
          </cell>
          <cell r="C32">
            <v>2602</v>
          </cell>
          <cell r="D32">
            <v>2365558</v>
          </cell>
          <cell r="E32">
            <v>2366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все 1 пол."/>
      <sheetName val="все 2 пол."/>
      <sheetName val="все 1 пол. (2)"/>
      <sheetName val="Ильичево"/>
      <sheetName val="Приказ изм нагрева"/>
      <sheetName val="Т"/>
      <sheetName val="Шуш_1"/>
      <sheetName val="Кап_1"/>
      <sheetName val="Син_1"/>
      <sheetName val="Зар_1"/>
      <sheetName val="Суб_1"/>
      <sheetName val="Шуш_2"/>
      <sheetName val="Кап_2"/>
      <sheetName val="Син_2"/>
      <sheetName val="Зар_2"/>
      <sheetName val="Суб_2"/>
      <sheetName val="Ильич_ГВС_2"/>
      <sheetName val="Ильичево_ХВС_2"/>
      <sheetName val="Шуш_МКК"/>
      <sheetName val="Ильич-отопл_2"/>
      <sheetName val="Шуш_3"/>
      <sheetName val="Капт_3"/>
      <sheetName val="Син_3"/>
      <sheetName val="Зар_3"/>
      <sheetName val="Суб_3"/>
      <sheetName val="Ильич_3"/>
      <sheetName val="Ильич_3_ХВ"/>
    </sheetNames>
    <sheetDataSet>
      <sheetData sheetId="12">
        <row r="100">
          <cell r="A100" t="str">
            <v>Главный экономист ПЭО                                                         С.А.Окунева</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все 1 пол."/>
      <sheetName val="все 2 пол."/>
      <sheetName val="все 1 пол. (2)"/>
      <sheetName val="Ильичево"/>
      <sheetName val="Приказ изм нагрева"/>
      <sheetName val="Т"/>
      <sheetName val="Шуш_1"/>
      <sheetName val="Шуш_17"/>
      <sheetName val="Кап_1"/>
      <sheetName val="Син_1"/>
      <sheetName val="Зар_1"/>
      <sheetName val="Суб_1"/>
      <sheetName val="Шуш_2"/>
      <sheetName val="Кап_2"/>
      <sheetName val="Син_2"/>
      <sheetName val="Зар_2"/>
      <sheetName val="Суб_2"/>
      <sheetName val="Ильич_ГВС_2"/>
      <sheetName val="Ильичево_ХВС_2"/>
      <sheetName val="Ильич-отопл_3"/>
      <sheetName val="Шуш_3"/>
      <sheetName val="Капт_3"/>
      <sheetName val="Син_3"/>
      <sheetName val="Зар_3"/>
      <sheetName val="Суб_3"/>
      <sheetName val="Ильич_3"/>
      <sheetName val="Ильич_3_ХВ"/>
    </sheetNames>
    <sheetDataSet>
      <sheetData sheetId="13">
        <row r="100">
          <cell r="A100" t="str">
            <v>Главный экономист ПЭО                                                         С.А.Окунева</v>
          </cell>
        </row>
      </sheetData>
      <sheetData sheetId="20">
        <row r="24">
          <cell r="O24">
            <v>4.62</v>
          </cell>
        </row>
        <row r="30">
          <cell r="O30">
            <v>4.54</v>
          </cell>
        </row>
        <row r="36">
          <cell r="O36">
            <v>4.47</v>
          </cell>
        </row>
        <row r="42">
          <cell r="O42">
            <v>3.68</v>
          </cell>
        </row>
        <row r="48">
          <cell r="O48">
            <v>2.37</v>
          </cell>
        </row>
        <row r="54">
          <cell r="O54">
            <v>1.74</v>
          </cell>
        </row>
        <row r="60">
          <cell r="O60">
            <v>1.08</v>
          </cell>
        </row>
        <row r="66">
          <cell r="O66">
            <v>1.74</v>
          </cell>
        </row>
        <row r="72">
          <cell r="O72">
            <v>0.77</v>
          </cell>
        </row>
        <row r="78">
          <cell r="O78">
            <v>2.67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9"/>
    <pageSetUpPr fitToPage="1"/>
  </sheetPr>
  <dimension ref="A1:AM106"/>
  <sheetViews>
    <sheetView showGridLines="0" view="pageBreakPreview" zoomScaleSheetLayoutView="100" zoomScalePageLayoutView="0" workbookViewId="0" topLeftCell="F79">
      <selection activeCell="AH4" sqref="AH1:AL16384"/>
    </sheetView>
  </sheetViews>
  <sheetFormatPr defaultColWidth="3.375" defaultRowHeight="12.75"/>
  <cols>
    <col min="1" max="2" width="2.125" style="0" customWidth="1"/>
    <col min="3" max="7" width="3.125" style="0" customWidth="1"/>
    <col min="8" max="8" width="1.875" style="0" customWidth="1"/>
    <col min="9" max="9" width="3.375" style="0" customWidth="1"/>
    <col min="10" max="10" width="5.125" style="0" customWidth="1"/>
    <col min="11" max="12" width="3.375" style="0" customWidth="1"/>
    <col min="13" max="13" width="3.00390625" style="0" customWidth="1"/>
    <col min="14" max="17" width="3.375" style="0" customWidth="1"/>
    <col min="18" max="18" width="3.125" style="0" customWidth="1"/>
    <col min="19" max="29" width="3.375" style="0" customWidth="1"/>
    <col min="30" max="30" width="3.25390625" style="0" customWidth="1"/>
    <col min="31" max="31" width="3.375" style="0" customWidth="1"/>
    <col min="32" max="32" width="0.12890625" style="0" customWidth="1"/>
    <col min="33" max="33" width="12.875" style="16" bestFit="1" customWidth="1"/>
    <col min="34" max="35" width="1.875" style="0" hidden="1" customWidth="1"/>
    <col min="36" max="36" width="12.875" style="0" hidden="1" customWidth="1"/>
    <col min="37" max="37" width="1.625" style="0" hidden="1" customWidth="1"/>
    <col min="38" max="38" width="12.25390625" style="0" hidden="1" customWidth="1"/>
    <col min="39" max="39" width="4.25390625" style="0" customWidth="1"/>
    <col min="40" max="40" width="4.375" style="0" customWidth="1"/>
    <col min="41" max="50" width="3.375" style="0" customWidth="1"/>
    <col min="51" max="51" width="11.125" style="0" customWidth="1"/>
    <col min="52" max="52" width="8.125" style="0" customWidth="1"/>
  </cols>
  <sheetData>
    <row r="1" spans="20:34" s="13" customFormat="1" ht="23.25" customHeight="1">
      <c r="T1" s="51" t="s">
        <v>26</v>
      </c>
      <c r="U1" s="14"/>
      <c r="V1" s="14"/>
      <c r="W1" s="14"/>
      <c r="X1" s="14"/>
      <c r="Y1" s="14"/>
      <c r="Z1" s="14"/>
      <c r="AA1" s="14"/>
      <c r="AB1" s="14"/>
      <c r="AC1" s="14"/>
      <c r="AD1" s="14"/>
      <c r="AE1" s="14"/>
      <c r="AG1" s="15"/>
      <c r="AH1"/>
    </row>
    <row r="2" spans="20:34" s="13" customFormat="1" ht="22.5" customHeight="1">
      <c r="T2" s="51" t="s">
        <v>27</v>
      </c>
      <c r="U2" s="14"/>
      <c r="V2" s="14"/>
      <c r="W2" s="14"/>
      <c r="X2" s="14"/>
      <c r="Y2" s="14"/>
      <c r="Z2" s="14"/>
      <c r="AA2" s="14"/>
      <c r="AB2" s="14"/>
      <c r="AC2" s="14"/>
      <c r="AD2" s="14"/>
      <c r="AE2" s="14"/>
      <c r="AG2" s="15"/>
      <c r="AH2"/>
    </row>
    <row r="3" spans="20:34" s="13" customFormat="1" ht="22.5" customHeight="1">
      <c r="T3" s="51" t="s">
        <v>28</v>
      </c>
      <c r="U3" s="14"/>
      <c r="V3" s="14"/>
      <c r="W3" s="14"/>
      <c r="X3" s="14"/>
      <c r="Y3" s="14"/>
      <c r="Z3" s="14"/>
      <c r="AA3" s="14"/>
      <c r="AB3" s="14"/>
      <c r="AC3" s="14"/>
      <c r="AD3" s="14"/>
      <c r="AE3" s="14"/>
      <c r="AG3" s="15"/>
      <c r="AH3"/>
    </row>
    <row r="4" ht="18" customHeight="1"/>
    <row r="5" spans="1:32" ht="20.25" customHeight="1">
      <c r="A5" s="95" t="s">
        <v>0</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1"/>
    </row>
    <row r="6" spans="1:32" ht="20.25" customHeight="1">
      <c r="A6" s="95" t="s">
        <v>1</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1"/>
    </row>
    <row r="7" spans="1:32" ht="20.25" customHeight="1">
      <c r="A7" s="93" t="s">
        <v>29</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1"/>
      <c r="AF7" s="1"/>
    </row>
    <row r="8" spans="1:32" ht="20.25" customHeight="1">
      <c r="A8" s="97" t="s">
        <v>95</v>
      </c>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12"/>
    </row>
    <row r="9" spans="1:35" ht="20.25" customHeight="1">
      <c r="A9" s="93" t="s">
        <v>96</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2"/>
      <c r="AI9" s="17"/>
    </row>
    <row r="10" spans="35:38" ht="12.75">
      <c r="AI10" s="18"/>
      <c r="AJ10" s="86" t="s">
        <v>53</v>
      </c>
      <c r="AL10" s="86" t="s">
        <v>30</v>
      </c>
    </row>
    <row r="11" spans="1:38" s="21" customFormat="1" ht="18.75">
      <c r="A11" s="94" t="s">
        <v>2</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16"/>
      <c r="AG11" s="16"/>
      <c r="AH11" s="19"/>
      <c r="AI11" s="20"/>
      <c r="AJ11" s="87"/>
      <c r="AL11" s="87"/>
    </row>
    <row r="12" spans="1:35" s="5" customFormat="1" ht="15">
      <c r="A12" s="98" t="s">
        <v>3</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c r="AI12" s="22"/>
    </row>
    <row r="13" ht="12.75">
      <c r="AI13" s="17"/>
    </row>
    <row r="14" spans="1:35" ht="41.25" customHeight="1">
      <c r="A14" s="99" t="s">
        <v>4</v>
      </c>
      <c r="B14" s="100"/>
      <c r="C14" s="101" t="s">
        <v>31</v>
      </c>
      <c r="D14" s="102"/>
      <c r="E14" s="102"/>
      <c r="F14" s="102"/>
      <c r="G14" s="102"/>
      <c r="H14" s="103"/>
      <c r="I14" s="104" t="s">
        <v>5</v>
      </c>
      <c r="J14" s="104"/>
      <c r="K14" s="104" t="s">
        <v>32</v>
      </c>
      <c r="L14" s="104"/>
      <c r="M14" s="104"/>
      <c r="N14" s="104"/>
      <c r="O14" s="104" t="s">
        <v>54</v>
      </c>
      <c r="P14" s="104"/>
      <c r="Q14" s="104"/>
      <c r="R14" s="104"/>
      <c r="S14" s="104"/>
      <c r="T14" s="104" t="s">
        <v>6</v>
      </c>
      <c r="U14" s="104"/>
      <c r="V14" s="104"/>
      <c r="W14" s="104"/>
      <c r="X14" s="104"/>
      <c r="AI14" s="17"/>
    </row>
    <row r="15" spans="1:38" s="23" customFormat="1" ht="12.75">
      <c r="A15" s="117">
        <v>1</v>
      </c>
      <c r="B15" s="118"/>
      <c r="C15" s="117">
        <v>2</v>
      </c>
      <c r="D15" s="119"/>
      <c r="E15" s="119"/>
      <c r="F15" s="119"/>
      <c r="G15" s="119"/>
      <c r="H15" s="118"/>
      <c r="I15" s="90">
        <v>3</v>
      </c>
      <c r="J15" s="90"/>
      <c r="K15" s="90">
        <v>4</v>
      </c>
      <c r="L15" s="90"/>
      <c r="M15" s="90"/>
      <c r="N15" s="90"/>
      <c r="O15" s="90">
        <v>5</v>
      </c>
      <c r="P15" s="90"/>
      <c r="Q15" s="90"/>
      <c r="R15" s="90"/>
      <c r="S15" s="90"/>
      <c r="T15" s="90">
        <v>6</v>
      </c>
      <c r="U15" s="90"/>
      <c r="V15" s="90"/>
      <c r="W15" s="90"/>
      <c r="X15" s="90"/>
      <c r="AG15" s="16" t="s">
        <v>33</v>
      </c>
      <c r="AH15"/>
      <c r="AI15" s="24"/>
      <c r="AJ15" s="16" t="s">
        <v>34</v>
      </c>
      <c r="AL15" s="16" t="s">
        <v>35</v>
      </c>
    </row>
    <row r="16" spans="1:38" ht="12.75">
      <c r="A16" s="105" t="s">
        <v>7</v>
      </c>
      <c r="B16" s="106"/>
      <c r="C16" s="109" t="s">
        <v>8</v>
      </c>
      <c r="D16" s="110"/>
      <c r="E16" s="110"/>
      <c r="F16" s="110"/>
      <c r="G16" s="110"/>
      <c r="H16" s="111"/>
      <c r="I16" s="112" t="s">
        <v>9</v>
      </c>
      <c r="J16" s="113"/>
      <c r="K16" s="114">
        <v>16.76</v>
      </c>
      <c r="L16" s="114"/>
      <c r="M16" s="114"/>
      <c r="N16" s="114"/>
      <c r="O16" s="115">
        <v>0</v>
      </c>
      <c r="P16" s="115"/>
      <c r="Q16" s="115"/>
      <c r="R16" s="115"/>
      <c r="S16" s="115"/>
      <c r="T16" s="116">
        <f>K16</f>
        <v>16.76</v>
      </c>
      <c r="U16" s="116"/>
      <c r="V16" s="116"/>
      <c r="W16" s="116"/>
      <c r="X16" s="116"/>
      <c r="AG16" s="88">
        <f>T16+T17</f>
        <v>110.92225000000002</v>
      </c>
      <c r="AI16" s="17"/>
      <c r="AJ16" s="88">
        <v>151.33</v>
      </c>
      <c r="AL16" s="84">
        <f>AG16/AJ16</f>
        <v>0.7329825546818213</v>
      </c>
    </row>
    <row r="17" spans="1:38" ht="15.75" customHeight="1">
      <c r="A17" s="107"/>
      <c r="B17" s="108"/>
      <c r="C17" s="120" t="s">
        <v>10</v>
      </c>
      <c r="D17" s="121"/>
      <c r="E17" s="121"/>
      <c r="F17" s="121"/>
      <c r="G17" s="121"/>
      <c r="H17" s="122"/>
      <c r="I17" s="112" t="s">
        <v>11</v>
      </c>
      <c r="J17" s="113"/>
      <c r="K17" s="114">
        <v>1448.65</v>
      </c>
      <c r="L17" s="114"/>
      <c r="M17" s="114"/>
      <c r="N17" s="114"/>
      <c r="O17" s="123">
        <v>0.065</v>
      </c>
      <c r="P17" s="123"/>
      <c r="Q17" s="123"/>
      <c r="R17" s="123"/>
      <c r="S17" s="123"/>
      <c r="T17" s="116">
        <f>K17*O17</f>
        <v>94.16225000000001</v>
      </c>
      <c r="U17" s="116"/>
      <c r="V17" s="116"/>
      <c r="W17" s="116"/>
      <c r="X17" s="116"/>
      <c r="AG17" s="89"/>
      <c r="AI17" s="17"/>
      <c r="AJ17" s="89"/>
      <c r="AL17" s="85"/>
    </row>
    <row r="18" ht="12.75">
      <c r="AI18" s="17"/>
    </row>
    <row r="19" spans="1:35" s="5" customFormat="1" ht="15">
      <c r="A19" s="98" t="s">
        <v>12</v>
      </c>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25"/>
      <c r="AG19" s="25"/>
      <c r="AH19"/>
      <c r="AI19" s="22"/>
    </row>
    <row r="20" ht="12.75">
      <c r="AI20" s="17"/>
    </row>
    <row r="21" spans="1:33" s="27" customFormat="1" ht="44.25" customHeight="1">
      <c r="A21" s="124" t="s">
        <v>36</v>
      </c>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26"/>
      <c r="AG21" s="26"/>
    </row>
    <row r="22" spans="1:35" ht="78.75" customHeight="1">
      <c r="A22" s="99" t="s">
        <v>4</v>
      </c>
      <c r="B22" s="100"/>
      <c r="C22" s="101" t="s">
        <v>31</v>
      </c>
      <c r="D22" s="102"/>
      <c r="E22" s="102"/>
      <c r="F22" s="102"/>
      <c r="G22" s="102"/>
      <c r="H22" s="103"/>
      <c r="I22" s="104" t="s">
        <v>5</v>
      </c>
      <c r="J22" s="104"/>
      <c r="K22" s="104" t="s">
        <v>32</v>
      </c>
      <c r="L22" s="104"/>
      <c r="M22" s="104"/>
      <c r="N22" s="104"/>
      <c r="O22" s="104" t="s">
        <v>97</v>
      </c>
      <c r="P22" s="104"/>
      <c r="Q22" s="104"/>
      <c r="R22" s="104"/>
      <c r="S22" s="104"/>
      <c r="T22" s="104" t="s">
        <v>6</v>
      </c>
      <c r="U22" s="104"/>
      <c r="V22" s="104"/>
      <c r="W22" s="104"/>
      <c r="X22" s="104"/>
      <c r="AI22" s="17"/>
    </row>
    <row r="23" spans="1:38" ht="12.75" customHeight="1">
      <c r="A23" s="117">
        <v>1</v>
      </c>
      <c r="B23" s="118"/>
      <c r="C23" s="117">
        <v>2</v>
      </c>
      <c r="D23" s="119"/>
      <c r="E23" s="119"/>
      <c r="F23" s="119"/>
      <c r="G23" s="119"/>
      <c r="H23" s="118"/>
      <c r="I23" s="90">
        <v>3</v>
      </c>
      <c r="J23" s="90"/>
      <c r="K23" s="90">
        <v>4</v>
      </c>
      <c r="L23" s="90"/>
      <c r="M23" s="90"/>
      <c r="N23" s="90"/>
      <c r="O23" s="90">
        <v>5</v>
      </c>
      <c r="P23" s="90"/>
      <c r="Q23" s="90"/>
      <c r="R23" s="90"/>
      <c r="S23" s="90"/>
      <c r="T23" s="90">
        <v>6</v>
      </c>
      <c r="U23" s="90"/>
      <c r="V23" s="90"/>
      <c r="W23" s="90"/>
      <c r="X23" s="90"/>
      <c r="AG23" s="16" t="s">
        <v>37</v>
      </c>
      <c r="AI23" s="17"/>
      <c r="AJ23" s="16" t="s">
        <v>37</v>
      </c>
      <c r="AL23" s="16" t="s">
        <v>35</v>
      </c>
    </row>
    <row r="24" spans="1:38" ht="12.75">
      <c r="A24" s="105" t="s">
        <v>7</v>
      </c>
      <c r="B24" s="106"/>
      <c r="C24" s="125" t="s">
        <v>8</v>
      </c>
      <c r="D24" s="125"/>
      <c r="E24" s="125"/>
      <c r="F24" s="125"/>
      <c r="G24" s="125"/>
      <c r="H24" s="125"/>
      <c r="I24" s="112" t="s">
        <v>9</v>
      </c>
      <c r="J24" s="113"/>
      <c r="K24" s="116">
        <f>K16</f>
        <v>16.76</v>
      </c>
      <c r="L24" s="116"/>
      <c r="M24" s="116"/>
      <c r="N24" s="116"/>
      <c r="O24" s="126">
        <f>5.5821</f>
        <v>5.5821</v>
      </c>
      <c r="P24" s="126"/>
      <c r="Q24" s="126"/>
      <c r="R24" s="126"/>
      <c r="S24" s="126"/>
      <c r="T24" s="116">
        <f>K24*O24</f>
        <v>93.55599600000001</v>
      </c>
      <c r="U24" s="116"/>
      <c r="V24" s="116"/>
      <c r="W24" s="116"/>
      <c r="X24" s="116"/>
      <c r="AG24" s="88">
        <f>T24+T25</f>
        <v>619.1790917250001</v>
      </c>
      <c r="AI24" s="17"/>
      <c r="AJ24" s="82">
        <v>844.99</v>
      </c>
      <c r="AL24" s="84">
        <f>AG24/AJ24</f>
        <v>0.7327649933431166</v>
      </c>
    </row>
    <row r="25" spans="1:38" ht="12.75">
      <c r="A25" s="107"/>
      <c r="B25" s="108"/>
      <c r="C25" s="125" t="s">
        <v>10</v>
      </c>
      <c r="D25" s="125"/>
      <c r="E25" s="125"/>
      <c r="F25" s="125"/>
      <c r="G25" s="125"/>
      <c r="H25" s="125"/>
      <c r="I25" s="112" t="s">
        <v>11</v>
      </c>
      <c r="J25" s="113"/>
      <c r="K25" s="116">
        <f>K17</f>
        <v>1448.65</v>
      </c>
      <c r="L25" s="116"/>
      <c r="M25" s="116"/>
      <c r="N25" s="116"/>
      <c r="O25" s="115">
        <f>O24*O17</f>
        <v>0.3628365</v>
      </c>
      <c r="P25" s="115"/>
      <c r="Q25" s="115"/>
      <c r="R25" s="115"/>
      <c r="S25" s="115"/>
      <c r="T25" s="116">
        <f>K25*O25</f>
        <v>525.6230957250001</v>
      </c>
      <c r="U25" s="116"/>
      <c r="V25" s="116"/>
      <c r="W25" s="116"/>
      <c r="X25" s="116"/>
      <c r="AG25" s="89"/>
      <c r="AI25" s="17"/>
      <c r="AJ25" s="83"/>
      <c r="AL25" s="85"/>
    </row>
    <row r="26" spans="4:35" ht="12.75">
      <c r="D26" s="45"/>
      <c r="E26" s="45"/>
      <c r="F26" s="45"/>
      <c r="G26" s="45"/>
      <c r="H26" s="45"/>
      <c r="I26" s="45"/>
      <c r="J26" s="45"/>
      <c r="AI26" s="17"/>
    </row>
    <row r="27" spans="1:33" s="27" customFormat="1" ht="39" customHeight="1">
      <c r="A27" s="124" t="s">
        <v>98</v>
      </c>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26"/>
      <c r="AG27" s="26"/>
    </row>
    <row r="28" spans="1:35" ht="81.75" customHeight="1">
      <c r="A28" s="99" t="s">
        <v>4</v>
      </c>
      <c r="B28" s="100"/>
      <c r="C28" s="101" t="s">
        <v>31</v>
      </c>
      <c r="D28" s="102"/>
      <c r="E28" s="102"/>
      <c r="F28" s="102"/>
      <c r="G28" s="102"/>
      <c r="H28" s="103"/>
      <c r="I28" s="104" t="s">
        <v>5</v>
      </c>
      <c r="J28" s="104"/>
      <c r="K28" s="104" t="s">
        <v>32</v>
      </c>
      <c r="L28" s="104"/>
      <c r="M28" s="104"/>
      <c r="N28" s="104"/>
      <c r="O28" s="104" t="s">
        <v>97</v>
      </c>
      <c r="P28" s="104"/>
      <c r="Q28" s="104"/>
      <c r="R28" s="104"/>
      <c r="S28" s="104"/>
      <c r="T28" s="104" t="s">
        <v>6</v>
      </c>
      <c r="U28" s="104"/>
      <c r="V28" s="104"/>
      <c r="W28" s="104"/>
      <c r="X28" s="104"/>
      <c r="AI28" s="17"/>
    </row>
    <row r="29" spans="1:38" ht="12.75" customHeight="1">
      <c r="A29" s="117">
        <v>1</v>
      </c>
      <c r="B29" s="118"/>
      <c r="C29" s="117">
        <v>2</v>
      </c>
      <c r="D29" s="119"/>
      <c r="E29" s="119"/>
      <c r="F29" s="119"/>
      <c r="G29" s="119"/>
      <c r="H29" s="118"/>
      <c r="I29" s="90">
        <v>3</v>
      </c>
      <c r="J29" s="90"/>
      <c r="K29" s="90">
        <v>4</v>
      </c>
      <c r="L29" s="90"/>
      <c r="M29" s="90"/>
      <c r="N29" s="90"/>
      <c r="O29" s="90">
        <v>5</v>
      </c>
      <c r="P29" s="90"/>
      <c r="Q29" s="90"/>
      <c r="R29" s="90"/>
      <c r="S29" s="90"/>
      <c r="T29" s="90">
        <v>6</v>
      </c>
      <c r="U29" s="90"/>
      <c r="V29" s="90"/>
      <c r="W29" s="90"/>
      <c r="X29" s="90"/>
      <c r="AI29" s="17"/>
      <c r="AJ29" s="16"/>
      <c r="AL29" s="16"/>
    </row>
    <row r="30" spans="1:38" ht="12.75">
      <c r="A30" s="105" t="s">
        <v>7</v>
      </c>
      <c r="B30" s="106"/>
      <c r="C30" s="125" t="s">
        <v>8</v>
      </c>
      <c r="D30" s="125"/>
      <c r="E30" s="125"/>
      <c r="F30" s="125"/>
      <c r="G30" s="125"/>
      <c r="H30" s="125"/>
      <c r="I30" s="112" t="s">
        <v>9</v>
      </c>
      <c r="J30" s="113"/>
      <c r="K30" s="116">
        <f>K16</f>
        <v>16.76</v>
      </c>
      <c r="L30" s="116"/>
      <c r="M30" s="116"/>
      <c r="N30" s="116"/>
      <c r="O30" s="126">
        <f>5.3594</f>
        <v>5.3594</v>
      </c>
      <c r="P30" s="126"/>
      <c r="Q30" s="126"/>
      <c r="R30" s="126"/>
      <c r="S30" s="126"/>
      <c r="T30" s="116">
        <f>K30*O30</f>
        <v>89.82354400000001</v>
      </c>
      <c r="U30" s="116"/>
      <c r="V30" s="116"/>
      <c r="W30" s="116"/>
      <c r="X30" s="116"/>
      <c r="AG30" s="88">
        <f>T30+T31</f>
        <v>594.4767066500001</v>
      </c>
      <c r="AI30" s="17"/>
      <c r="AJ30" s="82">
        <v>810.49</v>
      </c>
      <c r="AL30" s="84">
        <f>AG30/AJ30</f>
        <v>0.7334781510567683</v>
      </c>
    </row>
    <row r="31" spans="1:38" ht="12.75">
      <c r="A31" s="107"/>
      <c r="B31" s="108"/>
      <c r="C31" s="125" t="s">
        <v>10</v>
      </c>
      <c r="D31" s="125"/>
      <c r="E31" s="125"/>
      <c r="F31" s="125"/>
      <c r="G31" s="125"/>
      <c r="H31" s="125"/>
      <c r="I31" s="112" t="s">
        <v>11</v>
      </c>
      <c r="J31" s="113"/>
      <c r="K31" s="116">
        <f>K17</f>
        <v>1448.65</v>
      </c>
      <c r="L31" s="116"/>
      <c r="M31" s="116"/>
      <c r="N31" s="116"/>
      <c r="O31" s="115">
        <f>O30*O17</f>
        <v>0.34836100000000003</v>
      </c>
      <c r="P31" s="115"/>
      <c r="Q31" s="115"/>
      <c r="R31" s="115"/>
      <c r="S31" s="115"/>
      <c r="T31" s="116">
        <f>K31*O31</f>
        <v>504.65316265000007</v>
      </c>
      <c r="U31" s="116"/>
      <c r="V31" s="116"/>
      <c r="W31" s="116"/>
      <c r="X31" s="116"/>
      <c r="AG31" s="89"/>
      <c r="AI31" s="17"/>
      <c r="AJ31" s="83"/>
      <c r="AL31" s="85"/>
    </row>
    <row r="32" spans="4:35" ht="12.75">
      <c r="D32" s="45"/>
      <c r="E32" s="45"/>
      <c r="F32" s="45"/>
      <c r="G32" s="45"/>
      <c r="H32" s="45"/>
      <c r="I32" s="45"/>
      <c r="J32" s="45"/>
      <c r="AI32" s="17"/>
    </row>
    <row r="33" spans="1:33" s="27" customFormat="1" ht="40.5" customHeight="1">
      <c r="A33" s="124" t="s">
        <v>99</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row>
    <row r="34" spans="1:35" ht="80.25" customHeight="1">
      <c r="A34" s="99" t="s">
        <v>4</v>
      </c>
      <c r="B34" s="100"/>
      <c r="C34" s="101" t="s">
        <v>31</v>
      </c>
      <c r="D34" s="102"/>
      <c r="E34" s="102"/>
      <c r="F34" s="102"/>
      <c r="G34" s="102"/>
      <c r="H34" s="103"/>
      <c r="I34" s="104" t="s">
        <v>5</v>
      </c>
      <c r="J34" s="104"/>
      <c r="K34" s="104" t="s">
        <v>32</v>
      </c>
      <c r="L34" s="104"/>
      <c r="M34" s="104"/>
      <c r="N34" s="104"/>
      <c r="O34" s="104" t="s">
        <v>97</v>
      </c>
      <c r="P34" s="104"/>
      <c r="Q34" s="104"/>
      <c r="R34" s="104"/>
      <c r="S34" s="104"/>
      <c r="T34" s="104" t="s">
        <v>6</v>
      </c>
      <c r="U34" s="104"/>
      <c r="V34" s="104"/>
      <c r="W34" s="104"/>
      <c r="X34" s="104"/>
      <c r="AI34" s="17"/>
    </row>
    <row r="35" spans="1:38" ht="12.75" customHeight="1">
      <c r="A35" s="117">
        <v>1</v>
      </c>
      <c r="B35" s="118"/>
      <c r="C35" s="117">
        <v>2</v>
      </c>
      <c r="D35" s="119"/>
      <c r="E35" s="119"/>
      <c r="F35" s="119"/>
      <c r="G35" s="119"/>
      <c r="H35" s="118"/>
      <c r="I35" s="90">
        <v>3</v>
      </c>
      <c r="J35" s="90"/>
      <c r="K35" s="90">
        <v>4</v>
      </c>
      <c r="L35" s="90"/>
      <c r="M35" s="90"/>
      <c r="N35" s="90"/>
      <c r="O35" s="90">
        <v>5</v>
      </c>
      <c r="P35" s="90"/>
      <c r="Q35" s="90"/>
      <c r="R35" s="90"/>
      <c r="S35" s="90"/>
      <c r="T35" s="90">
        <v>6</v>
      </c>
      <c r="U35" s="90"/>
      <c r="V35" s="90"/>
      <c r="W35" s="90"/>
      <c r="X35" s="90"/>
      <c r="AI35" s="17"/>
      <c r="AJ35" s="16"/>
      <c r="AL35" s="16"/>
    </row>
    <row r="36" spans="1:38" ht="12.75">
      <c r="A36" s="105" t="s">
        <v>7</v>
      </c>
      <c r="B36" s="106"/>
      <c r="C36" s="125" t="s">
        <v>8</v>
      </c>
      <c r="D36" s="125"/>
      <c r="E36" s="125"/>
      <c r="F36" s="125"/>
      <c r="G36" s="125"/>
      <c r="H36" s="125"/>
      <c r="I36" s="112" t="s">
        <v>9</v>
      </c>
      <c r="J36" s="113"/>
      <c r="K36" s="116">
        <f>K16</f>
        <v>16.76</v>
      </c>
      <c r="L36" s="116"/>
      <c r="M36" s="116"/>
      <c r="N36" s="116"/>
      <c r="O36" s="126">
        <f>5.1368</f>
        <v>5.1368</v>
      </c>
      <c r="P36" s="126"/>
      <c r="Q36" s="126"/>
      <c r="R36" s="126"/>
      <c r="S36" s="126"/>
      <c r="T36" s="116">
        <f>K36*O36</f>
        <v>86.092768</v>
      </c>
      <c r="U36" s="116"/>
      <c r="V36" s="116"/>
      <c r="W36" s="116"/>
      <c r="X36" s="116"/>
      <c r="AG36" s="88">
        <f>T36+T37</f>
        <v>569.7854138</v>
      </c>
      <c r="AI36" s="17"/>
      <c r="AJ36" s="82">
        <v>777.52</v>
      </c>
      <c r="AL36" s="84">
        <f>AG36/AJ36</f>
        <v>0.7328241251671983</v>
      </c>
    </row>
    <row r="37" spans="1:38" ht="12.75">
      <c r="A37" s="107"/>
      <c r="B37" s="108"/>
      <c r="C37" s="125" t="s">
        <v>10</v>
      </c>
      <c r="D37" s="125"/>
      <c r="E37" s="125"/>
      <c r="F37" s="125"/>
      <c r="G37" s="125"/>
      <c r="H37" s="125"/>
      <c r="I37" s="112" t="s">
        <v>11</v>
      </c>
      <c r="J37" s="113"/>
      <c r="K37" s="116">
        <f>K17</f>
        <v>1448.65</v>
      </c>
      <c r="L37" s="116"/>
      <c r="M37" s="116"/>
      <c r="N37" s="116"/>
      <c r="O37" s="115">
        <f>O36*O17</f>
        <v>0.333892</v>
      </c>
      <c r="P37" s="115"/>
      <c r="Q37" s="115"/>
      <c r="R37" s="115"/>
      <c r="S37" s="115"/>
      <c r="T37" s="116">
        <f>K37*O37</f>
        <v>483.69264580000004</v>
      </c>
      <c r="U37" s="116"/>
      <c r="V37" s="116"/>
      <c r="W37" s="116"/>
      <c r="X37" s="116"/>
      <c r="AG37" s="89"/>
      <c r="AI37" s="17"/>
      <c r="AJ37" s="83"/>
      <c r="AL37" s="85"/>
    </row>
    <row r="38" spans="4:35" ht="12.75">
      <c r="D38" s="45"/>
      <c r="E38" s="45"/>
      <c r="F38" s="45"/>
      <c r="G38" s="45"/>
      <c r="H38" s="45"/>
      <c r="I38" s="45"/>
      <c r="J38" s="45"/>
      <c r="AI38" s="17"/>
    </row>
    <row r="39" spans="1:33" s="27" customFormat="1" ht="27" customHeight="1">
      <c r="A39" s="124" t="s">
        <v>100</v>
      </c>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row>
    <row r="40" spans="1:35" ht="75.75" customHeight="1">
      <c r="A40" s="99" t="s">
        <v>4</v>
      </c>
      <c r="B40" s="100"/>
      <c r="C40" s="101" t="s">
        <v>31</v>
      </c>
      <c r="D40" s="102"/>
      <c r="E40" s="102"/>
      <c r="F40" s="102"/>
      <c r="G40" s="102"/>
      <c r="H40" s="103"/>
      <c r="I40" s="104" t="s">
        <v>5</v>
      </c>
      <c r="J40" s="104"/>
      <c r="K40" s="104" t="s">
        <v>32</v>
      </c>
      <c r="L40" s="104"/>
      <c r="M40" s="104"/>
      <c r="N40" s="104"/>
      <c r="O40" s="104" t="s">
        <v>97</v>
      </c>
      <c r="P40" s="104"/>
      <c r="Q40" s="104"/>
      <c r="R40" s="104"/>
      <c r="S40" s="104"/>
      <c r="T40" s="104" t="s">
        <v>6</v>
      </c>
      <c r="U40" s="104"/>
      <c r="V40" s="104"/>
      <c r="W40" s="104"/>
      <c r="X40" s="104"/>
      <c r="AI40" s="17"/>
    </row>
    <row r="41" spans="1:38" ht="12.75" customHeight="1">
      <c r="A41" s="117">
        <v>1</v>
      </c>
      <c r="B41" s="118"/>
      <c r="C41" s="117">
        <v>2</v>
      </c>
      <c r="D41" s="119"/>
      <c r="E41" s="119"/>
      <c r="F41" s="119"/>
      <c r="G41" s="119"/>
      <c r="H41" s="118"/>
      <c r="I41" s="90">
        <v>3</v>
      </c>
      <c r="J41" s="90"/>
      <c r="K41" s="90">
        <v>4</v>
      </c>
      <c r="L41" s="90"/>
      <c r="M41" s="90"/>
      <c r="N41" s="90"/>
      <c r="O41" s="90">
        <v>5</v>
      </c>
      <c r="P41" s="90"/>
      <c r="Q41" s="90"/>
      <c r="R41" s="90"/>
      <c r="S41" s="90"/>
      <c r="T41" s="90">
        <v>6</v>
      </c>
      <c r="U41" s="90"/>
      <c r="V41" s="90"/>
      <c r="W41" s="90"/>
      <c r="X41" s="90"/>
      <c r="AI41" s="17"/>
      <c r="AJ41" s="16"/>
      <c r="AL41" s="16"/>
    </row>
    <row r="42" spans="1:38" ht="12.75">
      <c r="A42" s="105" t="s">
        <v>7</v>
      </c>
      <c r="B42" s="106"/>
      <c r="C42" s="125" t="s">
        <v>8</v>
      </c>
      <c r="D42" s="125"/>
      <c r="E42" s="125"/>
      <c r="F42" s="125"/>
      <c r="G42" s="125"/>
      <c r="H42" s="125"/>
      <c r="I42" s="112" t="s">
        <v>9</v>
      </c>
      <c r="J42" s="113"/>
      <c r="K42" s="116">
        <f>K16</f>
        <v>16.76</v>
      </c>
      <c r="L42" s="116"/>
      <c r="M42" s="116"/>
      <c r="N42" s="116"/>
      <c r="O42" s="126">
        <f>4.5802</f>
        <v>4.5802</v>
      </c>
      <c r="P42" s="126"/>
      <c r="Q42" s="126"/>
      <c r="R42" s="126"/>
      <c r="S42" s="126"/>
      <c r="T42" s="116">
        <f>K42*O42</f>
        <v>76.764152</v>
      </c>
      <c r="U42" s="116"/>
      <c r="V42" s="116"/>
      <c r="W42" s="116"/>
      <c r="X42" s="116"/>
      <c r="AG42" s="88">
        <f>T42+T43</f>
        <v>508.04608945000007</v>
      </c>
      <c r="AI42" s="17"/>
      <c r="AJ42" s="82">
        <v>693.58</v>
      </c>
      <c r="AL42" s="84">
        <f>AG42/AJ42</f>
        <v>0.7324981825456328</v>
      </c>
    </row>
    <row r="43" spans="1:38" ht="12.75">
      <c r="A43" s="107"/>
      <c r="B43" s="108"/>
      <c r="C43" s="125" t="s">
        <v>10</v>
      </c>
      <c r="D43" s="125"/>
      <c r="E43" s="125"/>
      <c r="F43" s="125"/>
      <c r="G43" s="125"/>
      <c r="H43" s="125"/>
      <c r="I43" s="112" t="s">
        <v>11</v>
      </c>
      <c r="J43" s="113"/>
      <c r="K43" s="116">
        <f>K17</f>
        <v>1448.65</v>
      </c>
      <c r="L43" s="116"/>
      <c r="M43" s="116"/>
      <c r="N43" s="116"/>
      <c r="O43" s="115">
        <f>O42*O17</f>
        <v>0.297713</v>
      </c>
      <c r="P43" s="115"/>
      <c r="Q43" s="115"/>
      <c r="R43" s="115"/>
      <c r="S43" s="115"/>
      <c r="T43" s="116">
        <f>K43*O43</f>
        <v>431.28193745000004</v>
      </c>
      <c r="U43" s="116"/>
      <c r="V43" s="116"/>
      <c r="W43" s="116"/>
      <c r="X43" s="116"/>
      <c r="AG43" s="89"/>
      <c r="AI43" s="17"/>
      <c r="AJ43" s="83"/>
      <c r="AL43" s="85"/>
    </row>
    <row r="44" spans="4:35" ht="12.75">
      <c r="D44" s="45"/>
      <c r="E44" s="45"/>
      <c r="F44" s="45"/>
      <c r="G44" s="45"/>
      <c r="H44" s="45"/>
      <c r="I44" s="45"/>
      <c r="J44" s="45"/>
      <c r="AI44" s="17"/>
    </row>
    <row r="45" spans="1:33" s="27" customFormat="1" ht="28.5" customHeight="1">
      <c r="A45" s="124" t="s">
        <v>101</v>
      </c>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row>
    <row r="46" spans="1:35" ht="76.5" customHeight="1">
      <c r="A46" s="99" t="s">
        <v>4</v>
      </c>
      <c r="B46" s="100"/>
      <c r="C46" s="101" t="s">
        <v>31</v>
      </c>
      <c r="D46" s="102"/>
      <c r="E46" s="102"/>
      <c r="F46" s="102"/>
      <c r="G46" s="102"/>
      <c r="H46" s="103"/>
      <c r="I46" s="104" t="s">
        <v>5</v>
      </c>
      <c r="J46" s="104"/>
      <c r="K46" s="104" t="s">
        <v>32</v>
      </c>
      <c r="L46" s="104"/>
      <c r="M46" s="104"/>
      <c r="N46" s="104"/>
      <c r="O46" s="104" t="s">
        <v>97</v>
      </c>
      <c r="P46" s="104"/>
      <c r="Q46" s="104"/>
      <c r="R46" s="104"/>
      <c r="S46" s="104"/>
      <c r="T46" s="104" t="s">
        <v>6</v>
      </c>
      <c r="U46" s="104"/>
      <c r="V46" s="104"/>
      <c r="W46" s="104"/>
      <c r="X46" s="104"/>
      <c r="AI46" s="17"/>
    </row>
    <row r="47" spans="1:38" ht="12.75" customHeight="1">
      <c r="A47" s="117">
        <v>1</v>
      </c>
      <c r="B47" s="118"/>
      <c r="C47" s="117">
        <v>2</v>
      </c>
      <c r="D47" s="119"/>
      <c r="E47" s="119"/>
      <c r="F47" s="119"/>
      <c r="G47" s="119"/>
      <c r="H47" s="118"/>
      <c r="I47" s="90">
        <v>3</v>
      </c>
      <c r="J47" s="90"/>
      <c r="K47" s="90">
        <v>4</v>
      </c>
      <c r="L47" s="90"/>
      <c r="M47" s="90"/>
      <c r="N47" s="90"/>
      <c r="O47" s="90">
        <v>5</v>
      </c>
      <c r="P47" s="90"/>
      <c r="Q47" s="90"/>
      <c r="R47" s="90"/>
      <c r="S47" s="90"/>
      <c r="T47" s="90">
        <v>6</v>
      </c>
      <c r="U47" s="90"/>
      <c r="V47" s="90"/>
      <c r="W47" s="90"/>
      <c r="X47" s="90"/>
      <c r="AI47" s="17"/>
      <c r="AJ47" s="16"/>
      <c r="AL47" s="16"/>
    </row>
    <row r="48" spans="1:38" ht="12.75">
      <c r="A48" s="105" t="s">
        <v>7</v>
      </c>
      <c r="B48" s="106"/>
      <c r="C48" s="125" t="s">
        <v>8</v>
      </c>
      <c r="D48" s="125"/>
      <c r="E48" s="125"/>
      <c r="F48" s="125"/>
      <c r="G48" s="125"/>
      <c r="H48" s="125"/>
      <c r="I48" s="112" t="s">
        <v>9</v>
      </c>
      <c r="J48" s="113"/>
      <c r="K48" s="116">
        <f>K16</f>
        <v>16.76</v>
      </c>
      <c r="L48" s="116"/>
      <c r="M48" s="116"/>
      <c r="N48" s="116"/>
      <c r="O48" s="126">
        <f>4.0235</f>
        <v>4.0235</v>
      </c>
      <c r="P48" s="126"/>
      <c r="Q48" s="126"/>
      <c r="R48" s="126"/>
      <c r="S48" s="126"/>
      <c r="T48" s="116">
        <f>K48*O48</f>
        <v>67.43386000000001</v>
      </c>
      <c r="U48" s="116"/>
      <c r="V48" s="116"/>
      <c r="W48" s="116"/>
      <c r="X48" s="116"/>
      <c r="AG48" s="88">
        <f>T48+T49</f>
        <v>446.29567287500004</v>
      </c>
      <c r="AI48" s="17"/>
      <c r="AJ48" s="82">
        <v>609.59</v>
      </c>
      <c r="AL48" s="84">
        <f>AG48/AJ48</f>
        <v>0.7321243341836317</v>
      </c>
    </row>
    <row r="49" spans="1:38" ht="12.75">
      <c r="A49" s="107"/>
      <c r="B49" s="108"/>
      <c r="C49" s="125" t="s">
        <v>10</v>
      </c>
      <c r="D49" s="125"/>
      <c r="E49" s="125"/>
      <c r="F49" s="125"/>
      <c r="G49" s="125"/>
      <c r="H49" s="125"/>
      <c r="I49" s="112" t="s">
        <v>11</v>
      </c>
      <c r="J49" s="113"/>
      <c r="K49" s="116">
        <f>K17</f>
        <v>1448.65</v>
      </c>
      <c r="L49" s="116"/>
      <c r="M49" s="116"/>
      <c r="N49" s="116"/>
      <c r="O49" s="115">
        <f>O48*O17</f>
        <v>0.2615275</v>
      </c>
      <c r="P49" s="115"/>
      <c r="Q49" s="115"/>
      <c r="R49" s="115"/>
      <c r="S49" s="115"/>
      <c r="T49" s="116">
        <f>K49*O49</f>
        <v>378.86181287500006</v>
      </c>
      <c r="U49" s="116"/>
      <c r="V49" s="116"/>
      <c r="W49" s="116"/>
      <c r="X49" s="116"/>
      <c r="AG49" s="89"/>
      <c r="AI49" s="17"/>
      <c r="AJ49" s="83"/>
      <c r="AL49" s="85"/>
    </row>
    <row r="50" spans="4:35" ht="12.75">
      <c r="D50" s="45"/>
      <c r="E50" s="45"/>
      <c r="F50" s="45"/>
      <c r="G50" s="45"/>
      <c r="H50" s="45"/>
      <c r="I50" s="45"/>
      <c r="J50" s="45"/>
      <c r="AI50" s="17"/>
    </row>
    <row r="51" spans="1:33" s="27" customFormat="1" ht="29.25" customHeight="1">
      <c r="A51" s="124" t="s">
        <v>102</v>
      </c>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row>
    <row r="52" spans="1:35" ht="75.75" customHeight="1">
      <c r="A52" s="99" t="s">
        <v>4</v>
      </c>
      <c r="B52" s="100"/>
      <c r="C52" s="101" t="s">
        <v>31</v>
      </c>
      <c r="D52" s="102"/>
      <c r="E52" s="102"/>
      <c r="F52" s="102"/>
      <c r="G52" s="102"/>
      <c r="H52" s="103"/>
      <c r="I52" s="104" t="s">
        <v>5</v>
      </c>
      <c r="J52" s="104"/>
      <c r="K52" s="104" t="s">
        <v>32</v>
      </c>
      <c r="L52" s="104"/>
      <c r="M52" s="104"/>
      <c r="N52" s="104"/>
      <c r="O52" s="104" t="s">
        <v>97</v>
      </c>
      <c r="P52" s="104"/>
      <c r="Q52" s="104"/>
      <c r="R52" s="104"/>
      <c r="S52" s="104"/>
      <c r="T52" s="104" t="s">
        <v>6</v>
      </c>
      <c r="U52" s="104"/>
      <c r="V52" s="104"/>
      <c r="W52" s="104"/>
      <c r="X52" s="104"/>
      <c r="AI52" s="17"/>
    </row>
    <row r="53" spans="1:38" ht="12.75" customHeight="1">
      <c r="A53" s="117">
        <v>1</v>
      </c>
      <c r="B53" s="118"/>
      <c r="C53" s="117">
        <v>2</v>
      </c>
      <c r="D53" s="119"/>
      <c r="E53" s="119"/>
      <c r="F53" s="119"/>
      <c r="G53" s="119"/>
      <c r="H53" s="118"/>
      <c r="I53" s="90">
        <v>3</v>
      </c>
      <c r="J53" s="90"/>
      <c r="K53" s="90">
        <v>4</v>
      </c>
      <c r="L53" s="90"/>
      <c r="M53" s="90"/>
      <c r="N53" s="90"/>
      <c r="O53" s="90">
        <v>5</v>
      </c>
      <c r="P53" s="90"/>
      <c r="Q53" s="90"/>
      <c r="R53" s="90"/>
      <c r="S53" s="90"/>
      <c r="T53" s="90">
        <v>6</v>
      </c>
      <c r="U53" s="90"/>
      <c r="V53" s="90"/>
      <c r="W53" s="90"/>
      <c r="X53" s="90"/>
      <c r="AI53" s="17"/>
      <c r="AJ53" s="16"/>
      <c r="AL53" s="16"/>
    </row>
    <row r="54" spans="1:38" ht="12.75">
      <c r="A54" s="105" t="s">
        <v>7</v>
      </c>
      <c r="B54" s="106"/>
      <c r="C54" s="125" t="s">
        <v>8</v>
      </c>
      <c r="D54" s="125"/>
      <c r="E54" s="125"/>
      <c r="F54" s="125"/>
      <c r="G54" s="125"/>
      <c r="H54" s="125"/>
      <c r="I54" s="112" t="s">
        <v>9</v>
      </c>
      <c r="J54" s="113"/>
      <c r="K54" s="116">
        <f>K16</f>
        <v>16.76</v>
      </c>
      <c r="L54" s="116"/>
      <c r="M54" s="116"/>
      <c r="N54" s="116"/>
      <c r="O54" s="126">
        <f>2.9102</f>
        <v>2.9102</v>
      </c>
      <c r="P54" s="126"/>
      <c r="Q54" s="126"/>
      <c r="R54" s="126"/>
      <c r="S54" s="126"/>
      <c r="T54" s="116">
        <f>K54*O54</f>
        <v>48.774952000000006</v>
      </c>
      <c r="U54" s="116"/>
      <c r="V54" s="116"/>
      <c r="W54" s="116"/>
      <c r="X54" s="116"/>
      <c r="AG54" s="88">
        <f>T54+T55</f>
        <v>322.80593195000006</v>
      </c>
      <c r="AI54" s="17"/>
      <c r="AJ54" s="82">
        <v>440.15</v>
      </c>
      <c r="AL54" s="84">
        <f>AG54/AJ54</f>
        <v>0.7333998226740885</v>
      </c>
    </row>
    <row r="55" spans="1:38" ht="12.75">
      <c r="A55" s="107"/>
      <c r="B55" s="108"/>
      <c r="C55" s="125" t="s">
        <v>10</v>
      </c>
      <c r="D55" s="125"/>
      <c r="E55" s="125"/>
      <c r="F55" s="125"/>
      <c r="G55" s="125"/>
      <c r="H55" s="125"/>
      <c r="I55" s="112" t="s">
        <v>11</v>
      </c>
      <c r="J55" s="113"/>
      <c r="K55" s="116">
        <f>K17</f>
        <v>1448.65</v>
      </c>
      <c r="L55" s="116"/>
      <c r="M55" s="116"/>
      <c r="N55" s="116"/>
      <c r="O55" s="115">
        <f>O54*O17</f>
        <v>0.18916300000000003</v>
      </c>
      <c r="P55" s="115"/>
      <c r="Q55" s="115"/>
      <c r="R55" s="115"/>
      <c r="S55" s="115"/>
      <c r="T55" s="116">
        <f>K55*O55</f>
        <v>274.0309799500001</v>
      </c>
      <c r="U55" s="116"/>
      <c r="V55" s="116"/>
      <c r="W55" s="116"/>
      <c r="X55" s="116"/>
      <c r="AG55" s="89"/>
      <c r="AI55" s="17"/>
      <c r="AJ55" s="83"/>
      <c r="AL55" s="85"/>
    </row>
    <row r="56" spans="4:35" ht="12.75">
      <c r="D56" s="45"/>
      <c r="E56" s="45"/>
      <c r="F56" s="45"/>
      <c r="G56" s="45"/>
      <c r="H56" s="45"/>
      <c r="I56" s="45"/>
      <c r="J56" s="45"/>
      <c r="AI56" s="17"/>
    </row>
    <row r="57" spans="1:33" s="27" customFormat="1" ht="29.25" customHeight="1">
      <c r="A57" s="124" t="s">
        <v>103</v>
      </c>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row>
    <row r="58" spans="1:35" ht="78" customHeight="1">
      <c r="A58" s="99" t="s">
        <v>4</v>
      </c>
      <c r="B58" s="100"/>
      <c r="C58" s="101" t="s">
        <v>31</v>
      </c>
      <c r="D58" s="102"/>
      <c r="E58" s="102"/>
      <c r="F58" s="102"/>
      <c r="G58" s="102"/>
      <c r="H58" s="103"/>
      <c r="I58" s="104" t="s">
        <v>5</v>
      </c>
      <c r="J58" s="104"/>
      <c r="K58" s="104" t="s">
        <v>32</v>
      </c>
      <c r="L58" s="104"/>
      <c r="M58" s="104"/>
      <c r="N58" s="104"/>
      <c r="O58" s="104" t="s">
        <v>97</v>
      </c>
      <c r="P58" s="104"/>
      <c r="Q58" s="104"/>
      <c r="R58" s="104"/>
      <c r="S58" s="104"/>
      <c r="T58" s="104" t="s">
        <v>6</v>
      </c>
      <c r="U58" s="104"/>
      <c r="V58" s="104"/>
      <c r="W58" s="104"/>
      <c r="X58" s="104"/>
      <c r="AI58" s="17"/>
    </row>
    <row r="59" spans="1:38" ht="12.75" customHeight="1">
      <c r="A59" s="117">
        <v>1</v>
      </c>
      <c r="B59" s="118"/>
      <c r="C59" s="117">
        <v>2</v>
      </c>
      <c r="D59" s="119"/>
      <c r="E59" s="119"/>
      <c r="F59" s="119"/>
      <c r="G59" s="119"/>
      <c r="H59" s="118"/>
      <c r="I59" s="90">
        <v>3</v>
      </c>
      <c r="J59" s="90"/>
      <c r="K59" s="90">
        <v>4</v>
      </c>
      <c r="L59" s="90"/>
      <c r="M59" s="90"/>
      <c r="N59" s="90"/>
      <c r="O59" s="90">
        <v>5</v>
      </c>
      <c r="P59" s="90"/>
      <c r="Q59" s="90"/>
      <c r="R59" s="90"/>
      <c r="S59" s="90"/>
      <c r="T59" s="90">
        <v>6</v>
      </c>
      <c r="U59" s="90"/>
      <c r="V59" s="90"/>
      <c r="W59" s="90"/>
      <c r="X59" s="90"/>
      <c r="AI59" s="17"/>
      <c r="AJ59" s="16"/>
      <c r="AL59" s="16"/>
    </row>
    <row r="60" spans="1:38" ht="12.75">
      <c r="A60" s="105" t="s">
        <v>7</v>
      </c>
      <c r="B60" s="106"/>
      <c r="C60" s="125" t="s">
        <v>8</v>
      </c>
      <c r="D60" s="125"/>
      <c r="E60" s="125"/>
      <c r="F60" s="125"/>
      <c r="G60" s="125"/>
      <c r="H60" s="125"/>
      <c r="I60" s="112" t="s">
        <v>9</v>
      </c>
      <c r="J60" s="113"/>
      <c r="K60" s="116">
        <f>K16</f>
        <v>16.76</v>
      </c>
      <c r="L60" s="116"/>
      <c r="M60" s="116"/>
      <c r="N60" s="116"/>
      <c r="O60" s="126">
        <f>2.9102</f>
        <v>2.9102</v>
      </c>
      <c r="P60" s="126"/>
      <c r="Q60" s="126"/>
      <c r="R60" s="126"/>
      <c r="S60" s="126"/>
      <c r="T60" s="116">
        <f>K60*O60</f>
        <v>48.774952000000006</v>
      </c>
      <c r="U60" s="116"/>
      <c r="V60" s="116"/>
      <c r="W60" s="116"/>
      <c r="X60" s="116"/>
      <c r="AG60" s="88">
        <f>T60+T61</f>
        <v>322.80593195000006</v>
      </c>
      <c r="AI60" s="17"/>
      <c r="AJ60" s="82">
        <v>440.15</v>
      </c>
      <c r="AL60" s="84">
        <f>AG60/AJ60</f>
        <v>0.7333998226740885</v>
      </c>
    </row>
    <row r="61" spans="1:38" ht="12.75">
      <c r="A61" s="107"/>
      <c r="B61" s="108"/>
      <c r="C61" s="125" t="s">
        <v>10</v>
      </c>
      <c r="D61" s="125"/>
      <c r="E61" s="125"/>
      <c r="F61" s="125"/>
      <c r="G61" s="125"/>
      <c r="H61" s="125"/>
      <c r="I61" s="112" t="s">
        <v>11</v>
      </c>
      <c r="J61" s="113"/>
      <c r="K61" s="116">
        <f>K17</f>
        <v>1448.65</v>
      </c>
      <c r="L61" s="116"/>
      <c r="M61" s="116"/>
      <c r="N61" s="116"/>
      <c r="O61" s="115">
        <f>O60*O17</f>
        <v>0.18916300000000003</v>
      </c>
      <c r="P61" s="115"/>
      <c r="Q61" s="115"/>
      <c r="R61" s="115"/>
      <c r="S61" s="115"/>
      <c r="T61" s="116">
        <f>K61*O61</f>
        <v>274.0309799500001</v>
      </c>
      <c r="U61" s="116"/>
      <c r="V61" s="116"/>
      <c r="W61" s="116"/>
      <c r="X61" s="116"/>
      <c r="AG61" s="89"/>
      <c r="AI61" s="17"/>
      <c r="AJ61" s="83"/>
      <c r="AL61" s="85"/>
    </row>
    <row r="62" spans="4:35" ht="12.75">
      <c r="D62" s="45"/>
      <c r="E62" s="45"/>
      <c r="F62" s="45"/>
      <c r="G62" s="45"/>
      <c r="H62" s="45"/>
      <c r="I62" s="45"/>
      <c r="J62" s="45"/>
      <c r="AI62" s="17"/>
    </row>
    <row r="63" spans="1:33" s="27" customFormat="1" ht="29.25" customHeight="1">
      <c r="A63" s="124" t="s">
        <v>104</v>
      </c>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row>
    <row r="64" spans="1:35" ht="75.75" customHeight="1">
      <c r="A64" s="99" t="s">
        <v>4</v>
      </c>
      <c r="B64" s="100"/>
      <c r="C64" s="101" t="s">
        <v>31</v>
      </c>
      <c r="D64" s="102"/>
      <c r="E64" s="102"/>
      <c r="F64" s="102"/>
      <c r="G64" s="102"/>
      <c r="H64" s="103"/>
      <c r="I64" s="104" t="s">
        <v>5</v>
      </c>
      <c r="J64" s="104"/>
      <c r="K64" s="104" t="s">
        <v>32</v>
      </c>
      <c r="L64" s="104"/>
      <c r="M64" s="104"/>
      <c r="N64" s="104"/>
      <c r="O64" s="104" t="s">
        <v>97</v>
      </c>
      <c r="P64" s="104"/>
      <c r="Q64" s="104"/>
      <c r="R64" s="104"/>
      <c r="S64" s="104"/>
      <c r="T64" s="104" t="s">
        <v>6</v>
      </c>
      <c r="U64" s="104"/>
      <c r="V64" s="104"/>
      <c r="W64" s="104"/>
      <c r="X64" s="104"/>
      <c r="AI64" s="17"/>
    </row>
    <row r="65" spans="1:38" ht="12.75" customHeight="1">
      <c r="A65" s="117">
        <v>1</v>
      </c>
      <c r="B65" s="118"/>
      <c r="C65" s="117">
        <v>2</v>
      </c>
      <c r="D65" s="119"/>
      <c r="E65" s="119"/>
      <c r="F65" s="119"/>
      <c r="G65" s="119"/>
      <c r="H65" s="118"/>
      <c r="I65" s="90">
        <v>3</v>
      </c>
      <c r="J65" s="90"/>
      <c r="K65" s="90">
        <v>4</v>
      </c>
      <c r="L65" s="90"/>
      <c r="M65" s="90"/>
      <c r="N65" s="90"/>
      <c r="O65" s="90">
        <v>5</v>
      </c>
      <c r="P65" s="90"/>
      <c r="Q65" s="90"/>
      <c r="R65" s="90"/>
      <c r="S65" s="90"/>
      <c r="T65" s="90">
        <v>6</v>
      </c>
      <c r="U65" s="90"/>
      <c r="V65" s="90"/>
      <c r="W65" s="90"/>
      <c r="X65" s="90"/>
      <c r="AI65" s="17"/>
      <c r="AJ65" s="16"/>
      <c r="AL65" s="16"/>
    </row>
    <row r="66" spans="1:38" ht="12.75">
      <c r="A66" s="105" t="s">
        <v>7</v>
      </c>
      <c r="B66" s="106"/>
      <c r="C66" s="125" t="s">
        <v>8</v>
      </c>
      <c r="D66" s="125"/>
      <c r="E66" s="125"/>
      <c r="F66" s="125"/>
      <c r="G66" s="125"/>
      <c r="H66" s="125"/>
      <c r="I66" s="112" t="s">
        <v>9</v>
      </c>
      <c r="J66" s="113"/>
      <c r="K66" s="116">
        <f>K16</f>
        <v>16.76</v>
      </c>
      <c r="L66" s="116"/>
      <c r="M66" s="116"/>
      <c r="N66" s="116"/>
      <c r="O66" s="126">
        <f>1.0234</f>
        <v>1.0234</v>
      </c>
      <c r="P66" s="126"/>
      <c r="Q66" s="126"/>
      <c r="R66" s="126"/>
      <c r="S66" s="126"/>
      <c r="T66" s="116">
        <f>K66*O66</f>
        <v>17.152184000000002</v>
      </c>
      <c r="U66" s="116"/>
      <c r="V66" s="116"/>
      <c r="W66" s="116"/>
      <c r="X66" s="116"/>
      <c r="AG66" s="88">
        <f>T66+T67</f>
        <v>113.51783065000002</v>
      </c>
      <c r="AI66" s="17"/>
      <c r="AJ66" s="82">
        <v>155.6</v>
      </c>
      <c r="AL66" s="84">
        <f>AG66/AJ66</f>
        <v>0.7295490401670953</v>
      </c>
    </row>
    <row r="67" spans="1:38" ht="12.75">
      <c r="A67" s="107"/>
      <c r="B67" s="108"/>
      <c r="C67" s="125" t="s">
        <v>10</v>
      </c>
      <c r="D67" s="125"/>
      <c r="E67" s="125"/>
      <c r="F67" s="125"/>
      <c r="G67" s="125"/>
      <c r="H67" s="125"/>
      <c r="I67" s="112" t="s">
        <v>11</v>
      </c>
      <c r="J67" s="113"/>
      <c r="K67" s="116">
        <f>K17</f>
        <v>1448.65</v>
      </c>
      <c r="L67" s="116"/>
      <c r="M67" s="116"/>
      <c r="N67" s="116"/>
      <c r="O67" s="115">
        <f>O66*O17</f>
        <v>0.06652100000000001</v>
      </c>
      <c r="P67" s="115"/>
      <c r="Q67" s="115"/>
      <c r="R67" s="115"/>
      <c r="S67" s="115"/>
      <c r="T67" s="116">
        <f>K67*O67</f>
        <v>96.36564665000002</v>
      </c>
      <c r="U67" s="116"/>
      <c r="V67" s="116"/>
      <c r="W67" s="116"/>
      <c r="X67" s="116"/>
      <c r="AG67" s="89"/>
      <c r="AI67" s="17"/>
      <c r="AJ67" s="83"/>
      <c r="AL67" s="85"/>
    </row>
    <row r="68" spans="4:35" ht="12.75">
      <c r="D68" s="45"/>
      <c r="E68" s="45"/>
      <c r="F68" s="45"/>
      <c r="G68" s="45"/>
      <c r="H68" s="45"/>
      <c r="I68" s="45"/>
      <c r="J68" s="45"/>
      <c r="AI68" s="17"/>
    </row>
    <row r="69" spans="1:33" s="27" customFormat="1" ht="29.25" customHeight="1">
      <c r="A69" s="124" t="s">
        <v>105</v>
      </c>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row>
    <row r="70" spans="1:35" ht="76.5" customHeight="1">
      <c r="A70" s="99" t="s">
        <v>4</v>
      </c>
      <c r="B70" s="100"/>
      <c r="C70" s="101" t="s">
        <v>31</v>
      </c>
      <c r="D70" s="102"/>
      <c r="E70" s="102"/>
      <c r="F70" s="102"/>
      <c r="G70" s="102"/>
      <c r="H70" s="103"/>
      <c r="I70" s="104" t="s">
        <v>5</v>
      </c>
      <c r="J70" s="104"/>
      <c r="K70" s="104" t="s">
        <v>32</v>
      </c>
      <c r="L70" s="104"/>
      <c r="M70" s="104"/>
      <c r="N70" s="104"/>
      <c r="O70" s="104" t="s">
        <v>97</v>
      </c>
      <c r="P70" s="104"/>
      <c r="Q70" s="104"/>
      <c r="R70" s="104"/>
      <c r="S70" s="104"/>
      <c r="T70" s="104" t="s">
        <v>6</v>
      </c>
      <c r="U70" s="104"/>
      <c r="V70" s="104"/>
      <c r="W70" s="104"/>
      <c r="X70" s="104"/>
      <c r="AI70" s="17"/>
    </row>
    <row r="71" spans="1:38" ht="12.75" customHeight="1">
      <c r="A71" s="117">
        <v>1</v>
      </c>
      <c r="B71" s="118"/>
      <c r="C71" s="117">
        <v>2</v>
      </c>
      <c r="D71" s="119"/>
      <c r="E71" s="119"/>
      <c r="F71" s="119"/>
      <c r="G71" s="119"/>
      <c r="H71" s="118"/>
      <c r="I71" s="90">
        <v>3</v>
      </c>
      <c r="J71" s="90"/>
      <c r="K71" s="90">
        <v>4</v>
      </c>
      <c r="L71" s="90"/>
      <c r="M71" s="90"/>
      <c r="N71" s="90"/>
      <c r="O71" s="90">
        <v>5</v>
      </c>
      <c r="P71" s="90"/>
      <c r="Q71" s="90"/>
      <c r="R71" s="90"/>
      <c r="S71" s="90"/>
      <c r="T71" s="90">
        <v>6</v>
      </c>
      <c r="U71" s="90"/>
      <c r="V71" s="90"/>
      <c r="W71" s="90"/>
      <c r="X71" s="90"/>
      <c r="AI71" s="17"/>
      <c r="AJ71" s="16"/>
      <c r="AL71" s="16"/>
    </row>
    <row r="72" spans="1:38" ht="12.75">
      <c r="A72" s="105" t="s">
        <v>7</v>
      </c>
      <c r="B72" s="106"/>
      <c r="C72" s="125" t="s">
        <v>8</v>
      </c>
      <c r="D72" s="125"/>
      <c r="E72" s="125"/>
      <c r="F72" s="125"/>
      <c r="G72" s="125"/>
      <c r="H72" s="125"/>
      <c r="I72" s="112" t="s">
        <v>9</v>
      </c>
      <c r="J72" s="113"/>
      <c r="K72" s="116">
        <f>K16</f>
        <v>16.76</v>
      </c>
      <c r="L72" s="116"/>
      <c r="M72" s="116"/>
      <c r="N72" s="116"/>
      <c r="O72" s="126">
        <f>1.0234</f>
        <v>1.0234</v>
      </c>
      <c r="P72" s="126"/>
      <c r="Q72" s="126"/>
      <c r="R72" s="126"/>
      <c r="S72" s="126"/>
      <c r="T72" s="116">
        <f>K72*O72</f>
        <v>17.152184000000002</v>
      </c>
      <c r="U72" s="116"/>
      <c r="V72" s="116"/>
      <c r="W72" s="116"/>
      <c r="X72" s="116"/>
      <c r="AG72" s="88">
        <f>T72+T73</f>
        <v>113.51783065000002</v>
      </c>
      <c r="AI72" s="17"/>
      <c r="AJ72" s="82">
        <v>155.6</v>
      </c>
      <c r="AL72" s="84">
        <f>AG72/AJ72</f>
        <v>0.7295490401670953</v>
      </c>
    </row>
    <row r="73" spans="1:38" ht="12.75">
      <c r="A73" s="107"/>
      <c r="B73" s="108"/>
      <c r="C73" s="125" t="s">
        <v>10</v>
      </c>
      <c r="D73" s="125"/>
      <c r="E73" s="125"/>
      <c r="F73" s="125"/>
      <c r="G73" s="125"/>
      <c r="H73" s="125"/>
      <c r="I73" s="112" t="s">
        <v>11</v>
      </c>
      <c r="J73" s="113"/>
      <c r="K73" s="116">
        <f>K17</f>
        <v>1448.65</v>
      </c>
      <c r="L73" s="116"/>
      <c r="M73" s="116"/>
      <c r="N73" s="116"/>
      <c r="O73" s="115">
        <f>O72*O17</f>
        <v>0.06652100000000001</v>
      </c>
      <c r="P73" s="115"/>
      <c r="Q73" s="115"/>
      <c r="R73" s="115"/>
      <c r="S73" s="115"/>
      <c r="T73" s="116">
        <f>K73*O73</f>
        <v>96.36564665000002</v>
      </c>
      <c r="U73" s="116"/>
      <c r="V73" s="116"/>
      <c r="W73" s="116"/>
      <c r="X73" s="116"/>
      <c r="AG73" s="89"/>
      <c r="AI73" s="17"/>
      <c r="AJ73" s="83"/>
      <c r="AL73" s="85"/>
    </row>
    <row r="74" spans="4:35" ht="12.75">
      <c r="D74" s="45"/>
      <c r="E74" s="45"/>
      <c r="F74" s="45"/>
      <c r="G74" s="45"/>
      <c r="H74" s="45"/>
      <c r="I74" s="45"/>
      <c r="J74" s="45"/>
      <c r="AI74" s="17"/>
    </row>
    <row r="75" spans="1:33" s="27" customFormat="1" ht="29.25" customHeight="1">
      <c r="A75" s="124" t="s">
        <v>106</v>
      </c>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row>
    <row r="76" spans="1:35" ht="77.25" customHeight="1">
      <c r="A76" s="99" t="s">
        <v>4</v>
      </c>
      <c r="B76" s="100"/>
      <c r="C76" s="101" t="s">
        <v>31</v>
      </c>
      <c r="D76" s="102"/>
      <c r="E76" s="102"/>
      <c r="F76" s="102"/>
      <c r="G76" s="102"/>
      <c r="H76" s="103"/>
      <c r="I76" s="104" t="s">
        <v>5</v>
      </c>
      <c r="J76" s="104"/>
      <c r="K76" s="104" t="s">
        <v>32</v>
      </c>
      <c r="L76" s="104"/>
      <c r="M76" s="104"/>
      <c r="N76" s="104"/>
      <c r="O76" s="104" t="s">
        <v>97</v>
      </c>
      <c r="P76" s="104"/>
      <c r="Q76" s="104"/>
      <c r="R76" s="104"/>
      <c r="S76" s="104"/>
      <c r="T76" s="104" t="s">
        <v>6</v>
      </c>
      <c r="U76" s="104"/>
      <c r="V76" s="104"/>
      <c r="W76" s="104"/>
      <c r="X76" s="104"/>
      <c r="AI76" s="17"/>
    </row>
    <row r="77" spans="1:38" ht="12.75" customHeight="1">
      <c r="A77" s="117">
        <v>1</v>
      </c>
      <c r="B77" s="118"/>
      <c r="C77" s="117">
        <v>2</v>
      </c>
      <c r="D77" s="119"/>
      <c r="E77" s="119"/>
      <c r="F77" s="119"/>
      <c r="G77" s="119"/>
      <c r="H77" s="118"/>
      <c r="I77" s="90">
        <v>3</v>
      </c>
      <c r="J77" s="90"/>
      <c r="K77" s="90">
        <v>4</v>
      </c>
      <c r="L77" s="90"/>
      <c r="M77" s="90"/>
      <c r="N77" s="90"/>
      <c r="O77" s="90">
        <v>5</v>
      </c>
      <c r="P77" s="90"/>
      <c r="Q77" s="90"/>
      <c r="R77" s="90"/>
      <c r="S77" s="90"/>
      <c r="T77" s="90">
        <v>6</v>
      </c>
      <c r="U77" s="90"/>
      <c r="V77" s="90"/>
      <c r="W77" s="90"/>
      <c r="X77" s="90"/>
      <c r="AI77" s="17"/>
      <c r="AJ77" s="16"/>
      <c r="AL77" s="16"/>
    </row>
    <row r="78" spans="1:38" ht="12.75">
      <c r="A78" s="105" t="s">
        <v>7</v>
      </c>
      <c r="B78" s="106"/>
      <c r="C78" s="125" t="s">
        <v>8</v>
      </c>
      <c r="D78" s="125"/>
      <c r="E78" s="125"/>
      <c r="F78" s="125"/>
      <c r="G78" s="125"/>
      <c r="H78" s="125"/>
      <c r="I78" s="112" t="s">
        <v>9</v>
      </c>
      <c r="J78" s="113"/>
      <c r="K78" s="116">
        <f>K16</f>
        <v>16.76</v>
      </c>
      <c r="L78" s="116"/>
      <c r="M78" s="116"/>
      <c r="N78" s="116"/>
      <c r="O78" s="126">
        <f>2.9102</f>
        <v>2.9102</v>
      </c>
      <c r="P78" s="126"/>
      <c r="Q78" s="126"/>
      <c r="R78" s="126"/>
      <c r="S78" s="126"/>
      <c r="T78" s="116">
        <f>K78*O78</f>
        <v>48.774952000000006</v>
      </c>
      <c r="U78" s="116"/>
      <c r="V78" s="116"/>
      <c r="W78" s="116"/>
      <c r="X78" s="116"/>
      <c r="AG78" s="88">
        <f>T78+T79</f>
        <v>322.80593195000006</v>
      </c>
      <c r="AI78" s="17"/>
      <c r="AJ78" s="82">
        <v>440.15</v>
      </c>
      <c r="AL78" s="84">
        <f>AG78/AJ78</f>
        <v>0.7333998226740885</v>
      </c>
    </row>
    <row r="79" spans="1:38" ht="12.75">
      <c r="A79" s="107"/>
      <c r="B79" s="108"/>
      <c r="C79" s="125" t="s">
        <v>10</v>
      </c>
      <c r="D79" s="125"/>
      <c r="E79" s="125"/>
      <c r="F79" s="125"/>
      <c r="G79" s="125"/>
      <c r="H79" s="125"/>
      <c r="I79" s="112" t="s">
        <v>11</v>
      </c>
      <c r="J79" s="113"/>
      <c r="K79" s="116">
        <f>K17</f>
        <v>1448.65</v>
      </c>
      <c r="L79" s="116"/>
      <c r="M79" s="116"/>
      <c r="N79" s="116"/>
      <c r="O79" s="115">
        <f>O78*O17</f>
        <v>0.18916300000000003</v>
      </c>
      <c r="P79" s="115"/>
      <c r="Q79" s="115"/>
      <c r="R79" s="115"/>
      <c r="S79" s="115"/>
      <c r="T79" s="116">
        <f>K79*O79</f>
        <v>274.0309799500001</v>
      </c>
      <c r="U79" s="116"/>
      <c r="V79" s="116"/>
      <c r="W79" s="116"/>
      <c r="X79" s="116"/>
      <c r="AG79" s="89"/>
      <c r="AI79" s="17"/>
      <c r="AJ79" s="83"/>
      <c r="AL79" s="85"/>
    </row>
    <row r="80" spans="4:35" ht="12.75">
      <c r="D80" s="45"/>
      <c r="E80" s="45"/>
      <c r="F80" s="45"/>
      <c r="G80" s="45"/>
      <c r="H80" s="45"/>
      <c r="I80" s="45"/>
      <c r="J80" s="45"/>
      <c r="AI80" s="17"/>
    </row>
    <row r="81" spans="1:33" s="27" customFormat="1" ht="29.25" customHeight="1">
      <c r="A81" s="124" t="s">
        <v>46</v>
      </c>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row>
    <row r="82" spans="1:35" ht="78.75" customHeight="1">
      <c r="A82" s="99" t="s">
        <v>4</v>
      </c>
      <c r="B82" s="100"/>
      <c r="C82" s="101" t="s">
        <v>31</v>
      </c>
      <c r="D82" s="102"/>
      <c r="E82" s="102"/>
      <c r="F82" s="102"/>
      <c r="G82" s="102"/>
      <c r="H82" s="103"/>
      <c r="I82" s="104" t="s">
        <v>5</v>
      </c>
      <c r="J82" s="104"/>
      <c r="K82" s="104" t="s">
        <v>32</v>
      </c>
      <c r="L82" s="104"/>
      <c r="M82" s="104"/>
      <c r="N82" s="104"/>
      <c r="O82" s="104" t="s">
        <v>97</v>
      </c>
      <c r="P82" s="104"/>
      <c r="Q82" s="104"/>
      <c r="R82" s="104"/>
      <c r="S82" s="104"/>
      <c r="T82" s="104" t="s">
        <v>6</v>
      </c>
      <c r="U82" s="104"/>
      <c r="V82" s="104"/>
      <c r="W82" s="104"/>
      <c r="X82" s="104"/>
      <c r="AI82" s="17"/>
    </row>
    <row r="83" spans="1:38" ht="12.75" customHeight="1">
      <c r="A83" s="117">
        <v>1</v>
      </c>
      <c r="B83" s="118"/>
      <c r="C83" s="117">
        <v>2</v>
      </c>
      <c r="D83" s="119"/>
      <c r="E83" s="119"/>
      <c r="F83" s="119"/>
      <c r="G83" s="119"/>
      <c r="H83" s="118"/>
      <c r="I83" s="90">
        <v>3</v>
      </c>
      <c r="J83" s="90"/>
      <c r="K83" s="90">
        <v>4</v>
      </c>
      <c r="L83" s="90"/>
      <c r="M83" s="90"/>
      <c r="N83" s="90"/>
      <c r="O83" s="90">
        <v>5</v>
      </c>
      <c r="P83" s="90"/>
      <c r="Q83" s="90"/>
      <c r="R83" s="90"/>
      <c r="S83" s="90"/>
      <c r="T83" s="90">
        <v>6</v>
      </c>
      <c r="U83" s="90"/>
      <c r="V83" s="90"/>
      <c r="W83" s="90"/>
      <c r="X83" s="90"/>
      <c r="AI83" s="17"/>
      <c r="AJ83" s="16"/>
      <c r="AL83" s="16"/>
    </row>
    <row r="84" spans="1:38" ht="12.75">
      <c r="A84" s="105" t="s">
        <v>7</v>
      </c>
      <c r="B84" s="106"/>
      <c r="C84" s="125" t="s">
        <v>8</v>
      </c>
      <c r="D84" s="125"/>
      <c r="E84" s="125"/>
      <c r="F84" s="125"/>
      <c r="G84" s="125"/>
      <c r="H84" s="125"/>
      <c r="I84" s="112" t="s">
        <v>9</v>
      </c>
      <c r="J84" s="113"/>
      <c r="K84" s="116">
        <f>K16</f>
        <v>16.76</v>
      </c>
      <c r="L84" s="116"/>
      <c r="M84" s="116"/>
      <c r="N84" s="116"/>
      <c r="O84" s="126">
        <f>2.4808</f>
        <v>2.4808</v>
      </c>
      <c r="P84" s="126"/>
      <c r="Q84" s="126"/>
      <c r="R84" s="126"/>
      <c r="S84" s="126"/>
      <c r="T84" s="116">
        <f>K84*O84</f>
        <v>41.578208000000004</v>
      </c>
      <c r="U84" s="116"/>
      <c r="V84" s="116"/>
      <c r="W84" s="116"/>
      <c r="X84" s="116"/>
      <c r="AG84" s="88">
        <f>T84+T85</f>
        <v>275.17591780000004</v>
      </c>
      <c r="AI84" s="17"/>
      <c r="AJ84" s="82">
        <v>375.04</v>
      </c>
      <c r="AL84" s="84">
        <f>AG84/AJ84</f>
        <v>0.7337241835537543</v>
      </c>
    </row>
    <row r="85" spans="1:38" ht="12.75">
      <c r="A85" s="107"/>
      <c r="B85" s="108"/>
      <c r="C85" s="125" t="s">
        <v>10</v>
      </c>
      <c r="D85" s="125"/>
      <c r="E85" s="125"/>
      <c r="F85" s="125"/>
      <c r="G85" s="125"/>
      <c r="H85" s="125"/>
      <c r="I85" s="112" t="s">
        <v>11</v>
      </c>
      <c r="J85" s="113"/>
      <c r="K85" s="116">
        <f>K17</f>
        <v>1448.65</v>
      </c>
      <c r="L85" s="116"/>
      <c r="M85" s="116"/>
      <c r="N85" s="116"/>
      <c r="O85" s="115">
        <f>O84*O17</f>
        <v>0.161252</v>
      </c>
      <c r="P85" s="115"/>
      <c r="Q85" s="115"/>
      <c r="R85" s="115"/>
      <c r="S85" s="115"/>
      <c r="T85" s="116">
        <f>K85*O85</f>
        <v>233.59770980000002</v>
      </c>
      <c r="U85" s="116"/>
      <c r="V85" s="116"/>
      <c r="W85" s="116"/>
      <c r="X85" s="116"/>
      <c r="AG85" s="89"/>
      <c r="AI85" s="17"/>
      <c r="AJ85" s="83"/>
      <c r="AL85" s="85"/>
    </row>
    <row r="86" spans="4:35" ht="12.75">
      <c r="D86" s="45"/>
      <c r="E86" s="45"/>
      <c r="F86" s="45"/>
      <c r="G86" s="45"/>
      <c r="H86" s="45"/>
      <c r="I86" s="45"/>
      <c r="J86" s="45"/>
      <c r="AI86" s="17"/>
    </row>
    <row r="87" spans="4:35" ht="12.75">
      <c r="D87" s="45"/>
      <c r="E87" s="45"/>
      <c r="F87" s="45"/>
      <c r="G87" s="45"/>
      <c r="H87" s="45"/>
      <c r="I87" s="45"/>
      <c r="J87" s="45"/>
      <c r="AI87" s="17"/>
    </row>
    <row r="88" spans="1:35" s="4" customFormat="1" ht="18.75" hidden="1">
      <c r="A88" s="127" t="s">
        <v>13</v>
      </c>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3"/>
      <c r="AG88" s="28"/>
      <c r="AH88"/>
      <c r="AI88" s="57"/>
    </row>
    <row r="89" spans="1:35" s="53" customFormat="1" ht="18.75" hidden="1">
      <c r="A89"/>
      <c r="B89"/>
      <c r="C89"/>
      <c r="D89"/>
      <c r="E89"/>
      <c r="F89"/>
      <c r="G89"/>
      <c r="H89"/>
      <c r="I89"/>
      <c r="J89"/>
      <c r="K89"/>
      <c r="L89"/>
      <c r="M89"/>
      <c r="N89"/>
      <c r="O89"/>
      <c r="P89"/>
      <c r="Q89"/>
      <c r="R89"/>
      <c r="S89"/>
      <c r="T89"/>
      <c r="U89"/>
      <c r="V89"/>
      <c r="W89"/>
      <c r="X89"/>
      <c r="Y89"/>
      <c r="Z89"/>
      <c r="AA89"/>
      <c r="AB89"/>
      <c r="AC89"/>
      <c r="AD89"/>
      <c r="AE89"/>
      <c r="AF89" s="52"/>
      <c r="AG89" s="52"/>
      <c r="AH89" s="58"/>
      <c r="AI89" s="59"/>
    </row>
    <row r="90" spans="1:35" s="53" customFormat="1" ht="18.75" hidden="1">
      <c r="A90" s="128" t="s">
        <v>107</v>
      </c>
      <c r="B90" s="129"/>
      <c r="C90" s="129"/>
      <c r="D90" s="129"/>
      <c r="E90" s="129"/>
      <c r="F90" s="129"/>
      <c r="G90" s="129"/>
      <c r="H90" s="130"/>
      <c r="I90" s="134" t="s">
        <v>14</v>
      </c>
      <c r="J90" s="134"/>
      <c r="K90" s="134"/>
      <c r="L90" s="134"/>
      <c r="M90" s="134"/>
      <c r="N90" s="134"/>
      <c r="O90" s="134" t="s">
        <v>15</v>
      </c>
      <c r="P90" s="134"/>
      <c r="Q90" s="134"/>
      <c r="R90" s="134"/>
      <c r="S90" s="134"/>
      <c r="T90" s="134" t="s">
        <v>16</v>
      </c>
      <c r="U90" s="134"/>
      <c r="V90" s="134"/>
      <c r="W90" s="134"/>
      <c r="X90" s="134"/>
      <c r="Y90" s="134"/>
      <c r="Z90" s="134" t="s">
        <v>17</v>
      </c>
      <c r="AA90" s="134"/>
      <c r="AB90" s="134"/>
      <c r="AC90" s="134"/>
      <c r="AD90" s="134"/>
      <c r="AE90" s="134"/>
      <c r="AF90" s="52"/>
      <c r="AG90" s="52"/>
      <c r="AH90" s="58"/>
      <c r="AI90" s="59"/>
    </row>
    <row r="91" spans="1:35" ht="12" customHeight="1" hidden="1">
      <c r="A91" s="131"/>
      <c r="B91" s="132"/>
      <c r="C91" s="132"/>
      <c r="D91" s="132"/>
      <c r="E91" s="132"/>
      <c r="F91" s="132"/>
      <c r="G91" s="132"/>
      <c r="H91" s="133"/>
      <c r="I91" s="134" t="s">
        <v>18</v>
      </c>
      <c r="J91" s="134"/>
      <c r="K91" s="134"/>
      <c r="L91" s="134"/>
      <c r="M91" s="134"/>
      <c r="N91" s="134"/>
      <c r="O91" s="134" t="s">
        <v>19</v>
      </c>
      <c r="P91" s="134"/>
      <c r="Q91" s="134"/>
      <c r="R91" s="134"/>
      <c r="S91" s="134"/>
      <c r="T91" s="134" t="s">
        <v>20</v>
      </c>
      <c r="U91" s="134"/>
      <c r="V91" s="134"/>
      <c r="W91" s="134"/>
      <c r="X91" s="134"/>
      <c r="Y91" s="134"/>
      <c r="Z91" s="134" t="s">
        <v>21</v>
      </c>
      <c r="AA91" s="134"/>
      <c r="AB91" s="134"/>
      <c r="AC91" s="134"/>
      <c r="AD91" s="134"/>
      <c r="AE91" s="134"/>
      <c r="AI91" s="17"/>
    </row>
    <row r="92" spans="1:35" ht="64.5" customHeight="1" hidden="1">
      <c r="A92" s="146">
        <v>1</v>
      </c>
      <c r="B92" s="147"/>
      <c r="C92" s="147"/>
      <c r="D92" s="147"/>
      <c r="E92" s="147"/>
      <c r="F92" s="147"/>
      <c r="G92" s="147"/>
      <c r="H92" s="148"/>
      <c r="I92" s="149">
        <v>2</v>
      </c>
      <c r="J92" s="150"/>
      <c r="K92" s="150"/>
      <c r="L92" s="150"/>
      <c r="M92" s="150"/>
      <c r="N92" s="151"/>
      <c r="O92" s="135">
        <v>4</v>
      </c>
      <c r="P92" s="135"/>
      <c r="Q92" s="135"/>
      <c r="R92" s="135"/>
      <c r="S92" s="135"/>
      <c r="T92" s="135">
        <v>5</v>
      </c>
      <c r="U92" s="135"/>
      <c r="V92" s="135"/>
      <c r="W92" s="135"/>
      <c r="X92" s="135"/>
      <c r="Y92" s="135"/>
      <c r="Z92" s="135" t="s">
        <v>108</v>
      </c>
      <c r="AA92" s="135"/>
      <c r="AB92" s="135"/>
      <c r="AC92" s="135"/>
      <c r="AD92" s="135"/>
      <c r="AE92" s="135"/>
      <c r="AF92" s="29"/>
      <c r="AI92" s="17"/>
    </row>
    <row r="93" spans="1:35" ht="12.75" customHeight="1" hidden="1">
      <c r="A93" s="136" t="s">
        <v>22</v>
      </c>
      <c r="B93" s="137"/>
      <c r="C93" s="137"/>
      <c r="D93" s="137"/>
      <c r="E93" s="137"/>
      <c r="F93" s="137"/>
      <c r="G93" s="137"/>
      <c r="H93" s="138"/>
      <c r="I93" s="54">
        <v>19.8</v>
      </c>
      <c r="J93" s="55"/>
      <c r="K93" s="55"/>
      <c r="L93" s="55"/>
      <c r="M93" s="152"/>
      <c r="N93" s="153"/>
      <c r="O93" s="142">
        <f>0.036</f>
        <v>0.036</v>
      </c>
      <c r="P93" s="142"/>
      <c r="Q93" s="142"/>
      <c r="R93" s="142"/>
      <c r="S93" s="142"/>
      <c r="T93" s="143">
        <f>K17</f>
        <v>1448.65</v>
      </c>
      <c r="U93" s="143"/>
      <c r="V93" s="143"/>
      <c r="W93" s="143"/>
      <c r="X93" s="143"/>
      <c r="Y93" s="143"/>
      <c r="Z93" s="144">
        <f>I93*O93*T93</f>
        <v>1032.59772</v>
      </c>
      <c r="AA93" s="144"/>
      <c r="AB93" s="144"/>
      <c r="AC93" s="144"/>
      <c r="AD93" s="144"/>
      <c r="AE93" s="144"/>
      <c r="AF93" s="6"/>
      <c r="AI93" s="17"/>
    </row>
    <row r="94" spans="1:38" s="7" customFormat="1" ht="12.75" customHeight="1" hidden="1">
      <c r="A94" s="139"/>
      <c r="B94" s="140"/>
      <c r="C94" s="140"/>
      <c r="D94" s="140"/>
      <c r="E94" s="140"/>
      <c r="F94" s="140"/>
      <c r="G94" s="140"/>
      <c r="H94" s="141"/>
      <c r="I94" s="145" t="str">
        <f>CONCATENATE(I93," ",I91," х ",O93," ",O91," х ",T93," ",T91," = ",Z93," ",Z91)</f>
        <v>19,8 кв.м х 0,036 Гкал/кв.м х 1448,65 руб./Гкал = 1032,59772 руб.</v>
      </c>
      <c r="J94" s="145"/>
      <c r="K94" s="145"/>
      <c r="L94" s="145"/>
      <c r="M94" s="145"/>
      <c r="N94" s="145"/>
      <c r="O94" s="145"/>
      <c r="P94" s="145"/>
      <c r="Q94" s="145"/>
      <c r="R94" s="145"/>
      <c r="S94" s="145"/>
      <c r="T94" s="145"/>
      <c r="U94" s="145"/>
      <c r="V94" s="145"/>
      <c r="W94" s="145"/>
      <c r="X94" s="145"/>
      <c r="Y94" s="145"/>
      <c r="Z94" s="145"/>
      <c r="AA94" s="145"/>
      <c r="AB94" s="145"/>
      <c r="AC94" s="145"/>
      <c r="AD94" s="145"/>
      <c r="AE94" s="145"/>
      <c r="AF94" s="30"/>
      <c r="AG94" s="31" t="s">
        <v>47</v>
      </c>
      <c r="AH94"/>
      <c r="AI94" s="60"/>
      <c r="AJ94" s="31" t="s">
        <v>129</v>
      </c>
      <c r="AL94" s="31" t="s">
        <v>35</v>
      </c>
    </row>
    <row r="95" spans="1:38" s="33" customFormat="1" ht="23.25" customHeight="1" hidden="1">
      <c r="A95"/>
      <c r="B95"/>
      <c r="C95"/>
      <c r="D95"/>
      <c r="E95"/>
      <c r="F95"/>
      <c r="G95"/>
      <c r="H95"/>
      <c r="I95"/>
      <c r="J95"/>
      <c r="K95"/>
      <c r="L95"/>
      <c r="M95"/>
      <c r="N95"/>
      <c r="O95"/>
      <c r="P95"/>
      <c r="Q95"/>
      <c r="R95"/>
      <c r="S95"/>
      <c r="T95"/>
      <c r="U95"/>
      <c r="V95"/>
      <c r="W95"/>
      <c r="X95"/>
      <c r="Y95"/>
      <c r="Z95"/>
      <c r="AA95"/>
      <c r="AB95"/>
      <c r="AC95"/>
      <c r="AD95"/>
      <c r="AE95"/>
      <c r="AF95" s="46"/>
      <c r="AG95" s="32">
        <f>O93*T93</f>
        <v>52.1514</v>
      </c>
      <c r="AH95"/>
      <c r="AI95" s="61"/>
      <c r="AJ95" s="62">
        <v>54.52</v>
      </c>
      <c r="AL95" s="63">
        <f>AG95/AJ95</f>
        <v>0.9565553925165077</v>
      </c>
    </row>
    <row r="96" spans="1:35" s="33" customFormat="1" ht="20.25" customHeight="1" hidden="1">
      <c r="A96" s="35" t="str">
        <f>+'[6]Кап_2'!A100</f>
        <v>Главный экономист ПЭО                                                         С.А.Окунева</v>
      </c>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6"/>
      <c r="AF96" s="8"/>
      <c r="AG96" s="34"/>
      <c r="AH96"/>
      <c r="AI96" s="61"/>
    </row>
    <row r="97" ht="12.75" hidden="1"/>
    <row r="98" spans="1:34" s="35" customFormat="1" ht="18" hidden="1">
      <c r="A98" s="9" t="s">
        <v>23</v>
      </c>
      <c r="B98"/>
      <c r="C98"/>
      <c r="D98"/>
      <c r="E98"/>
      <c r="F98"/>
      <c r="G98"/>
      <c r="H98"/>
      <c r="I98"/>
      <c r="J98"/>
      <c r="K98"/>
      <c r="L98"/>
      <c r="M98"/>
      <c r="N98"/>
      <c r="O98"/>
      <c r="P98"/>
      <c r="Q98"/>
      <c r="R98"/>
      <c r="S98"/>
      <c r="T98"/>
      <c r="U98"/>
      <c r="V98"/>
      <c r="W98"/>
      <c r="X98"/>
      <c r="Y98"/>
      <c r="Z98"/>
      <c r="AA98"/>
      <c r="AB98"/>
      <c r="AC98"/>
      <c r="AD98"/>
      <c r="AE98"/>
      <c r="AF98" s="36"/>
      <c r="AG98" s="37"/>
      <c r="AH98"/>
    </row>
    <row r="99" spans="1:31" ht="12.75" hidden="1">
      <c r="A99" s="10" t="s">
        <v>24</v>
      </c>
      <c r="B99" s="154" t="str">
        <f>CONCATENATE("Тариф на тепловую энергию в размере ",K17," руб./Гкал (с НДС) утвержден Приказом Региональной энергетической комиссии Красноярского края ",AL101," № ",AM101)</f>
        <v>Тариф на тепловую энергию в размере 1448,65 руб./Гкал (с НДС) утвержден Приказом Региональной энергетической комиссии Красноярского края от 19.12.2014 г. № 339-п</v>
      </c>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row>
    <row r="100" spans="1:31" ht="12.75" hidden="1">
      <c r="A100" s="10" t="s">
        <v>25</v>
      </c>
      <c r="B100" s="154" t="str">
        <f>CONCATENATE("Тариф на горячую воду с использованием открытых систем теплоснабжения (горячего водоснабжения) ",,"утвержден Приказом Региональной энергетической комиссии Красноярского края ",AL102," № ",AM102)</f>
        <v>Тариф на горячую воду с использованием открытых систем теплоснабжения (горячего водоснабжения) утвержден Приказом Региональной энергетической комиссии Красноярского края от 19.12.2014 г. № 456-п</v>
      </c>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row>
    <row r="101" spans="1:39" ht="25.5" customHeight="1" hidden="1">
      <c r="A101" s="10" t="s">
        <v>49</v>
      </c>
      <c r="B101" s="154" t="str">
        <f>CONCATENATE("Тариф на теплоноситель ",,"утвержден Приказом Региональной энергетической комиссии Красноярского края ",AL103," № ",AM103)</f>
        <v>Тариф на теплоноситель утвержден Приказом Региональной энергетической комиссии Красноярского края от 19.12.2014 г. № 366-п</v>
      </c>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1"/>
      <c r="AG101" s="38"/>
      <c r="AL101" s="39" t="s">
        <v>48</v>
      </c>
      <c r="AM101" s="40" t="s">
        <v>85</v>
      </c>
    </row>
    <row r="102" spans="1:39" ht="25.5" customHeight="1" hidden="1">
      <c r="A102" s="10" t="s">
        <v>51</v>
      </c>
      <c r="B102" s="91" t="s">
        <v>109</v>
      </c>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11"/>
      <c r="AG102" s="38"/>
      <c r="AL102" s="39" t="s">
        <v>48</v>
      </c>
      <c r="AM102" s="40" t="s">
        <v>86</v>
      </c>
    </row>
    <row r="103" spans="1:39" ht="25.5" customHeight="1" hidden="1">
      <c r="A103" s="10" t="s">
        <v>55</v>
      </c>
      <c r="B103" s="91" t="s">
        <v>52</v>
      </c>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11"/>
      <c r="AG103" s="38"/>
      <c r="AL103" s="39" t="s">
        <v>48</v>
      </c>
      <c r="AM103" s="40" t="s">
        <v>50</v>
      </c>
    </row>
    <row r="104" spans="1:31" ht="26.25" customHeight="1" hidden="1">
      <c r="A104" s="10" t="s">
        <v>91</v>
      </c>
      <c r="B104" s="91" t="s">
        <v>56</v>
      </c>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row>
    <row r="105" ht="38.25" customHeight="1"/>
    <row r="106" ht="54.75" customHeight="1">
      <c r="AG106" s="38"/>
    </row>
  </sheetData>
  <sheetProtection/>
  <mergeCells count="370">
    <mergeCell ref="M93:N93"/>
    <mergeCell ref="B104:AE104"/>
    <mergeCell ref="B99:AE99"/>
    <mergeCell ref="B100:AE100"/>
    <mergeCell ref="B101:AE101"/>
    <mergeCell ref="B102:AE102"/>
    <mergeCell ref="Z92:AE92"/>
    <mergeCell ref="A93:H94"/>
    <mergeCell ref="O93:S93"/>
    <mergeCell ref="T93:Y93"/>
    <mergeCell ref="Z93:AE93"/>
    <mergeCell ref="I94:AE94"/>
    <mergeCell ref="A92:H92"/>
    <mergeCell ref="I92:N92"/>
    <mergeCell ref="O92:S92"/>
    <mergeCell ref="T92:Y92"/>
    <mergeCell ref="A88:AE88"/>
    <mergeCell ref="A90:H91"/>
    <mergeCell ref="I90:N90"/>
    <mergeCell ref="O90:S90"/>
    <mergeCell ref="T90:Y90"/>
    <mergeCell ref="Z90:AE90"/>
    <mergeCell ref="I91:N91"/>
    <mergeCell ref="O91:S91"/>
    <mergeCell ref="T91:Y91"/>
    <mergeCell ref="Z91:AE91"/>
    <mergeCell ref="AG84:AG85"/>
    <mergeCell ref="C85:H85"/>
    <mergeCell ref="I85:J85"/>
    <mergeCell ref="K85:N85"/>
    <mergeCell ref="O85:S85"/>
    <mergeCell ref="T85:X85"/>
    <mergeCell ref="O83:S83"/>
    <mergeCell ref="T83:X83"/>
    <mergeCell ref="A84:B85"/>
    <mergeCell ref="C84:H84"/>
    <mergeCell ref="I84:J84"/>
    <mergeCell ref="K84:N84"/>
    <mergeCell ref="O84:S84"/>
    <mergeCell ref="T84:X84"/>
    <mergeCell ref="A83:B83"/>
    <mergeCell ref="C83:H83"/>
    <mergeCell ref="I83:J83"/>
    <mergeCell ref="K83:N83"/>
    <mergeCell ref="A81:AE81"/>
    <mergeCell ref="AF81:AG81"/>
    <mergeCell ref="A82:B82"/>
    <mergeCell ref="C82:H82"/>
    <mergeCell ref="I82:J82"/>
    <mergeCell ref="K82:N82"/>
    <mergeCell ref="O82:S82"/>
    <mergeCell ref="T82:X82"/>
    <mergeCell ref="AG78:AG79"/>
    <mergeCell ref="C79:H79"/>
    <mergeCell ref="I79:J79"/>
    <mergeCell ref="K79:N79"/>
    <mergeCell ref="O79:S79"/>
    <mergeCell ref="T79:X79"/>
    <mergeCell ref="O77:S77"/>
    <mergeCell ref="T77:X77"/>
    <mergeCell ref="A78:B79"/>
    <mergeCell ref="C78:H78"/>
    <mergeCell ref="I78:J78"/>
    <mergeCell ref="K78:N78"/>
    <mergeCell ref="O78:S78"/>
    <mergeCell ref="T78:X78"/>
    <mergeCell ref="A77:B77"/>
    <mergeCell ref="C77:H77"/>
    <mergeCell ref="I77:J77"/>
    <mergeCell ref="K77:N77"/>
    <mergeCell ref="A75:AE75"/>
    <mergeCell ref="AF75:AG75"/>
    <mergeCell ref="A76:B76"/>
    <mergeCell ref="C76:H76"/>
    <mergeCell ref="I76:J76"/>
    <mergeCell ref="K76:N76"/>
    <mergeCell ref="O76:S76"/>
    <mergeCell ref="T76:X76"/>
    <mergeCell ref="AG72:AG73"/>
    <mergeCell ref="C73:H73"/>
    <mergeCell ref="I73:J73"/>
    <mergeCell ref="K73:N73"/>
    <mergeCell ref="O73:S73"/>
    <mergeCell ref="T73:X73"/>
    <mergeCell ref="O71:S71"/>
    <mergeCell ref="T71:X71"/>
    <mergeCell ref="A72:B73"/>
    <mergeCell ref="C72:H72"/>
    <mergeCell ref="I72:J72"/>
    <mergeCell ref="K72:N72"/>
    <mergeCell ref="O72:S72"/>
    <mergeCell ref="T72:X72"/>
    <mergeCell ref="A71:B71"/>
    <mergeCell ref="C71:H71"/>
    <mergeCell ref="I71:J71"/>
    <mergeCell ref="K71:N71"/>
    <mergeCell ref="A69:AE69"/>
    <mergeCell ref="AF69:AG69"/>
    <mergeCell ref="A70:B70"/>
    <mergeCell ref="C70:H70"/>
    <mergeCell ref="I70:J70"/>
    <mergeCell ref="K70:N70"/>
    <mergeCell ref="O70:S70"/>
    <mergeCell ref="T70:X70"/>
    <mergeCell ref="AG66:AG67"/>
    <mergeCell ref="C67:H67"/>
    <mergeCell ref="I67:J67"/>
    <mergeCell ref="K67:N67"/>
    <mergeCell ref="O67:S67"/>
    <mergeCell ref="T67:X67"/>
    <mergeCell ref="O65:S65"/>
    <mergeCell ref="T65:X65"/>
    <mergeCell ref="A66:B67"/>
    <mergeCell ref="C66:H66"/>
    <mergeCell ref="I66:J66"/>
    <mergeCell ref="K66:N66"/>
    <mergeCell ref="O66:S66"/>
    <mergeCell ref="T66:X66"/>
    <mergeCell ref="A65:B65"/>
    <mergeCell ref="C65:H65"/>
    <mergeCell ref="I65:J65"/>
    <mergeCell ref="K65:N65"/>
    <mergeCell ref="A63:AE63"/>
    <mergeCell ref="AF63:AG63"/>
    <mergeCell ref="A64:B64"/>
    <mergeCell ref="C64:H64"/>
    <mergeCell ref="I64:J64"/>
    <mergeCell ref="K64:N64"/>
    <mergeCell ref="O64:S64"/>
    <mergeCell ref="T64:X64"/>
    <mergeCell ref="AG60:AG61"/>
    <mergeCell ref="C61:H61"/>
    <mergeCell ref="I61:J61"/>
    <mergeCell ref="K61:N61"/>
    <mergeCell ref="O61:S61"/>
    <mergeCell ref="T61:X61"/>
    <mergeCell ref="O59:S59"/>
    <mergeCell ref="T59:X59"/>
    <mergeCell ref="A60:B61"/>
    <mergeCell ref="C60:H60"/>
    <mergeCell ref="I60:J60"/>
    <mergeCell ref="K60:N60"/>
    <mergeCell ref="O60:S60"/>
    <mergeCell ref="T60:X60"/>
    <mergeCell ref="A59:B59"/>
    <mergeCell ref="C59:H59"/>
    <mergeCell ref="I59:J59"/>
    <mergeCell ref="K59:N59"/>
    <mergeCell ref="A57:AE57"/>
    <mergeCell ref="AF57:AG57"/>
    <mergeCell ref="A58:B58"/>
    <mergeCell ref="C58:H58"/>
    <mergeCell ref="I58:J58"/>
    <mergeCell ref="K58:N58"/>
    <mergeCell ref="O58:S58"/>
    <mergeCell ref="T58:X58"/>
    <mergeCell ref="AG54:AG55"/>
    <mergeCell ref="C55:H55"/>
    <mergeCell ref="I55:J55"/>
    <mergeCell ref="K55:N55"/>
    <mergeCell ref="O55:S55"/>
    <mergeCell ref="T55:X55"/>
    <mergeCell ref="O53:S53"/>
    <mergeCell ref="T53:X53"/>
    <mergeCell ref="A54:B55"/>
    <mergeCell ref="C54:H54"/>
    <mergeCell ref="I54:J54"/>
    <mergeCell ref="K54:N54"/>
    <mergeCell ref="O54:S54"/>
    <mergeCell ref="T54:X54"/>
    <mergeCell ref="A53:B53"/>
    <mergeCell ref="C53:H53"/>
    <mergeCell ref="I53:J53"/>
    <mergeCell ref="K53:N53"/>
    <mergeCell ref="A51:AE51"/>
    <mergeCell ref="AF51:AG51"/>
    <mergeCell ref="A52:B52"/>
    <mergeCell ref="C52:H52"/>
    <mergeCell ref="I52:J52"/>
    <mergeCell ref="K52:N52"/>
    <mergeCell ref="O52:S52"/>
    <mergeCell ref="T52:X52"/>
    <mergeCell ref="AG48:AG49"/>
    <mergeCell ref="C49:H49"/>
    <mergeCell ref="I49:J49"/>
    <mergeCell ref="K49:N49"/>
    <mergeCell ref="O49:S49"/>
    <mergeCell ref="T49:X49"/>
    <mergeCell ref="O47:S47"/>
    <mergeCell ref="T47:X47"/>
    <mergeCell ref="A48:B49"/>
    <mergeCell ref="C48:H48"/>
    <mergeCell ref="I48:J48"/>
    <mergeCell ref="K48:N48"/>
    <mergeCell ref="O48:S48"/>
    <mergeCell ref="T48:X48"/>
    <mergeCell ref="A47:B47"/>
    <mergeCell ref="C47:H47"/>
    <mergeCell ref="I47:J47"/>
    <mergeCell ref="K47:N47"/>
    <mergeCell ref="A45:AE45"/>
    <mergeCell ref="AF45:AG45"/>
    <mergeCell ref="A46:B46"/>
    <mergeCell ref="C46:H46"/>
    <mergeCell ref="I46:J46"/>
    <mergeCell ref="K46:N46"/>
    <mergeCell ref="O46:S46"/>
    <mergeCell ref="T46:X46"/>
    <mergeCell ref="AG42:AG43"/>
    <mergeCell ref="C43:H43"/>
    <mergeCell ref="I43:J43"/>
    <mergeCell ref="K43:N43"/>
    <mergeCell ref="O43:S43"/>
    <mergeCell ref="T43:X43"/>
    <mergeCell ref="O41:S41"/>
    <mergeCell ref="T41:X41"/>
    <mergeCell ref="A42:B43"/>
    <mergeCell ref="C42:H42"/>
    <mergeCell ref="I42:J42"/>
    <mergeCell ref="K42:N42"/>
    <mergeCell ref="O42:S42"/>
    <mergeCell ref="T42:X42"/>
    <mergeCell ref="A41:B41"/>
    <mergeCell ref="C41:H41"/>
    <mergeCell ref="I41:J41"/>
    <mergeCell ref="K41:N41"/>
    <mergeCell ref="A39:AE39"/>
    <mergeCell ref="AF39:AG39"/>
    <mergeCell ref="A40:B40"/>
    <mergeCell ref="C40:H40"/>
    <mergeCell ref="I40:J40"/>
    <mergeCell ref="K40:N40"/>
    <mergeCell ref="O40:S40"/>
    <mergeCell ref="T40:X40"/>
    <mergeCell ref="AG36:AG37"/>
    <mergeCell ref="C37:H37"/>
    <mergeCell ref="I37:J37"/>
    <mergeCell ref="K37:N37"/>
    <mergeCell ref="O37:S37"/>
    <mergeCell ref="T37:X37"/>
    <mergeCell ref="O35:S35"/>
    <mergeCell ref="T35:X35"/>
    <mergeCell ref="A36:B37"/>
    <mergeCell ref="C36:H36"/>
    <mergeCell ref="I36:J36"/>
    <mergeCell ref="K36:N36"/>
    <mergeCell ref="O36:S36"/>
    <mergeCell ref="T36:X36"/>
    <mergeCell ref="A35:B35"/>
    <mergeCell ref="C35:H35"/>
    <mergeCell ref="I35:J35"/>
    <mergeCell ref="K35:N35"/>
    <mergeCell ref="A33:AE33"/>
    <mergeCell ref="AF33:AG33"/>
    <mergeCell ref="A34:B34"/>
    <mergeCell ref="C34:H34"/>
    <mergeCell ref="I34:J34"/>
    <mergeCell ref="K34:N34"/>
    <mergeCell ref="O34:S34"/>
    <mergeCell ref="T34:X34"/>
    <mergeCell ref="A29:B29"/>
    <mergeCell ref="C29:H29"/>
    <mergeCell ref="I29:J29"/>
    <mergeCell ref="AG30:AG31"/>
    <mergeCell ref="C31:H31"/>
    <mergeCell ref="I31:J31"/>
    <mergeCell ref="K31:N31"/>
    <mergeCell ref="O31:S31"/>
    <mergeCell ref="T31:X31"/>
    <mergeCell ref="A30:B31"/>
    <mergeCell ref="C30:H30"/>
    <mergeCell ref="I30:J30"/>
    <mergeCell ref="K30:N30"/>
    <mergeCell ref="O30:S30"/>
    <mergeCell ref="T30:X30"/>
    <mergeCell ref="K29:N29"/>
    <mergeCell ref="A27:AE27"/>
    <mergeCell ref="A28:B28"/>
    <mergeCell ref="C28:H28"/>
    <mergeCell ref="I28:J28"/>
    <mergeCell ref="K28:N28"/>
    <mergeCell ref="O28:S28"/>
    <mergeCell ref="T28:X28"/>
    <mergeCell ref="O29:S29"/>
    <mergeCell ref="T29:X29"/>
    <mergeCell ref="AG24:AG25"/>
    <mergeCell ref="C25:H25"/>
    <mergeCell ref="I25:J25"/>
    <mergeCell ref="K25:N25"/>
    <mergeCell ref="O25:S25"/>
    <mergeCell ref="T25:X25"/>
    <mergeCell ref="O23:S23"/>
    <mergeCell ref="T23:X23"/>
    <mergeCell ref="A24:B25"/>
    <mergeCell ref="C24:H24"/>
    <mergeCell ref="I24:J24"/>
    <mergeCell ref="K24:N24"/>
    <mergeCell ref="O24:S24"/>
    <mergeCell ref="T24:X24"/>
    <mergeCell ref="A23:B23"/>
    <mergeCell ref="C23:H23"/>
    <mergeCell ref="I23:J23"/>
    <mergeCell ref="K23:N23"/>
    <mergeCell ref="A19:AE19"/>
    <mergeCell ref="A21:AE21"/>
    <mergeCell ref="A22:B22"/>
    <mergeCell ref="C22:H22"/>
    <mergeCell ref="I22:J22"/>
    <mergeCell ref="K22:N22"/>
    <mergeCell ref="O22:S22"/>
    <mergeCell ref="T22:X22"/>
    <mergeCell ref="AG16:AG17"/>
    <mergeCell ref="C17:H17"/>
    <mergeCell ref="I17:J17"/>
    <mergeCell ref="K17:N17"/>
    <mergeCell ref="O17:S17"/>
    <mergeCell ref="T17:X17"/>
    <mergeCell ref="T15:X15"/>
    <mergeCell ref="A16:B17"/>
    <mergeCell ref="C16:H16"/>
    <mergeCell ref="I16:J16"/>
    <mergeCell ref="K16:N16"/>
    <mergeCell ref="O16:S16"/>
    <mergeCell ref="T16:X16"/>
    <mergeCell ref="A15:B15"/>
    <mergeCell ref="C15:H15"/>
    <mergeCell ref="K15:N15"/>
    <mergeCell ref="AF12:AG12"/>
    <mergeCell ref="A14:B14"/>
    <mergeCell ref="C14:H14"/>
    <mergeCell ref="I14:J14"/>
    <mergeCell ref="K14:N14"/>
    <mergeCell ref="O14:S14"/>
    <mergeCell ref="T14:X14"/>
    <mergeCell ref="O15:S15"/>
    <mergeCell ref="B103:AE103"/>
    <mergeCell ref="A9:AE9"/>
    <mergeCell ref="A11:AE11"/>
    <mergeCell ref="A5:AE5"/>
    <mergeCell ref="A6:AE6"/>
    <mergeCell ref="A7:AD7"/>
    <mergeCell ref="A8:AE8"/>
    <mergeCell ref="I15:J15"/>
    <mergeCell ref="A12:AE12"/>
    <mergeCell ref="AJ10:AJ11"/>
    <mergeCell ref="AL10:AL11"/>
    <mergeCell ref="AJ16:AJ17"/>
    <mergeCell ref="AL16:AL17"/>
    <mergeCell ref="AJ24:AJ25"/>
    <mergeCell ref="AL24:AL25"/>
    <mergeCell ref="AJ30:AJ31"/>
    <mergeCell ref="AL30:AL31"/>
    <mergeCell ref="AJ36:AJ37"/>
    <mergeCell ref="AL36:AL37"/>
    <mergeCell ref="AJ42:AJ43"/>
    <mergeCell ref="AL42:AL43"/>
    <mergeCell ref="AJ48:AJ49"/>
    <mergeCell ref="AL48:AL49"/>
    <mergeCell ref="AJ54:AJ55"/>
    <mergeCell ref="AL54:AL55"/>
    <mergeCell ref="AJ60:AJ61"/>
    <mergeCell ref="AL60:AL61"/>
    <mergeCell ref="AJ84:AJ85"/>
    <mergeCell ref="AL84:AL85"/>
    <mergeCell ref="AJ66:AJ67"/>
    <mergeCell ref="AL66:AL67"/>
    <mergeCell ref="AJ72:AJ73"/>
    <mergeCell ref="AL72:AL73"/>
    <mergeCell ref="AJ78:AJ79"/>
    <mergeCell ref="AL78:AL79"/>
  </mergeCells>
  <printOptions horizontalCentered="1"/>
  <pageMargins left="0.28" right="0.16" top="0.58" bottom="0.26" header="0.15748031496062992" footer="0.1968503937007874"/>
  <pageSetup fitToHeight="1" fitToWidth="1" horizontalDpi="600" verticalDpi="600" orientation="portrait" paperSize="9" scale="37" r:id="rId1"/>
</worksheet>
</file>

<file path=xl/worksheets/sheet2.xml><?xml version="1.0" encoding="utf-8"?>
<worksheet xmlns="http://schemas.openxmlformats.org/spreadsheetml/2006/main" xmlns:r="http://schemas.openxmlformats.org/officeDocument/2006/relationships">
  <dimension ref="A1:AL101"/>
  <sheetViews>
    <sheetView zoomScalePageLayoutView="0" workbookViewId="0" topLeftCell="A73">
      <selection activeCell="N98" sqref="N98"/>
    </sheetView>
  </sheetViews>
  <sheetFormatPr defaultColWidth="3.375" defaultRowHeight="12.75"/>
  <cols>
    <col min="1" max="2" width="2.125" style="0" customWidth="1"/>
    <col min="3" max="8" width="3.125" style="0" customWidth="1"/>
    <col min="9" max="29" width="3.375" style="0" customWidth="1"/>
    <col min="30" max="30" width="3.25390625" style="0" customWidth="1"/>
    <col min="31" max="31" width="3.375" style="0" customWidth="1"/>
    <col min="32" max="32" width="0.12890625" style="0" customWidth="1"/>
    <col min="33" max="33" width="14.125" style="38" bestFit="1" customWidth="1"/>
    <col min="34" max="34" width="5.75390625" style="0" hidden="1" customWidth="1"/>
    <col min="35" max="35" width="5.625" style="0" hidden="1" customWidth="1"/>
    <col min="36" max="36" width="14.125" style="38" hidden="1" customWidth="1"/>
    <col min="37" max="37" width="3.375" style="0" hidden="1" customWidth="1"/>
    <col min="38" max="38" width="8.375" style="0" hidden="1" customWidth="1"/>
    <col min="39" max="40" width="3.375" style="0" customWidth="1"/>
  </cols>
  <sheetData>
    <row r="1" spans="20:36" s="13" customFormat="1" ht="16.5">
      <c r="T1" s="13" t="s">
        <v>26</v>
      </c>
      <c r="AG1" s="66"/>
      <c r="AJ1" s="66"/>
    </row>
    <row r="2" spans="20:36" s="13" customFormat="1" ht="16.5">
      <c r="T2" s="13" t="s">
        <v>27</v>
      </c>
      <c r="AG2" s="66"/>
      <c r="AJ2" s="66"/>
    </row>
    <row r="3" spans="20:36" s="13" customFormat="1" ht="34.5" customHeight="1">
      <c r="T3" s="13" t="s">
        <v>138</v>
      </c>
      <c r="AG3" s="66"/>
      <c r="AJ3" s="66"/>
    </row>
    <row r="4" spans="1:32" ht="21" customHeight="1">
      <c r="A4" s="95" t="s">
        <v>0</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1"/>
    </row>
    <row r="5" spans="1:32" ht="21" customHeight="1">
      <c r="A5" s="95" t="s">
        <v>1</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1"/>
    </row>
    <row r="6" spans="1:32" ht="21" customHeight="1">
      <c r="A6" s="95" t="s">
        <v>29</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1"/>
      <c r="AF6" s="1"/>
    </row>
    <row r="7" spans="1:36" ht="21" customHeight="1">
      <c r="A7" s="97" t="s">
        <v>139</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12"/>
      <c r="AJ7" s="16"/>
    </row>
    <row r="8" spans="1:32" ht="21" customHeight="1">
      <c r="A8" s="93" t="s">
        <v>96</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2"/>
    </row>
    <row r="10" spans="1:36" s="4" customFormat="1" ht="18.75">
      <c r="A10" s="127" t="s">
        <v>2</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3"/>
      <c r="AG10" s="67"/>
      <c r="AJ10" s="67"/>
    </row>
    <row r="12" spans="1:36" s="5" customFormat="1" ht="15">
      <c r="A12" s="162" t="s">
        <v>3</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AJ12" s="68"/>
    </row>
    <row r="13" ht="15">
      <c r="AG13" s="68"/>
    </row>
    <row r="14" spans="1:24" ht="41.25" customHeight="1">
      <c r="A14" s="99" t="s">
        <v>4</v>
      </c>
      <c r="B14" s="100"/>
      <c r="C14" s="101" t="s">
        <v>31</v>
      </c>
      <c r="D14" s="102"/>
      <c r="E14" s="102"/>
      <c r="F14" s="102"/>
      <c r="G14" s="102"/>
      <c r="H14" s="103"/>
      <c r="I14" s="104" t="s">
        <v>5</v>
      </c>
      <c r="J14" s="104"/>
      <c r="K14" s="104" t="s">
        <v>32</v>
      </c>
      <c r="L14" s="104"/>
      <c r="M14" s="104"/>
      <c r="N14" s="104"/>
      <c r="O14" s="104" t="s">
        <v>54</v>
      </c>
      <c r="P14" s="104"/>
      <c r="Q14" s="104"/>
      <c r="R14" s="104"/>
      <c r="S14" s="104"/>
      <c r="T14" s="104" t="s">
        <v>6</v>
      </c>
      <c r="U14" s="104"/>
      <c r="V14" s="104"/>
      <c r="W14" s="104"/>
      <c r="X14" s="104"/>
    </row>
    <row r="15" spans="1:38" s="23" customFormat="1" ht="12.75">
      <c r="A15" s="117">
        <v>1</v>
      </c>
      <c r="B15" s="118"/>
      <c r="C15" s="117">
        <v>2</v>
      </c>
      <c r="D15" s="119"/>
      <c r="E15" s="119"/>
      <c r="F15" s="119"/>
      <c r="G15" s="119"/>
      <c r="H15" s="118"/>
      <c r="I15" s="90">
        <v>3</v>
      </c>
      <c r="J15" s="90"/>
      <c r="K15" s="90">
        <v>4</v>
      </c>
      <c r="L15" s="90"/>
      <c r="M15" s="90"/>
      <c r="N15" s="90"/>
      <c r="O15" s="90">
        <v>5</v>
      </c>
      <c r="P15" s="90"/>
      <c r="Q15" s="90"/>
      <c r="R15" s="90"/>
      <c r="S15" s="90"/>
      <c r="T15" s="90">
        <v>6</v>
      </c>
      <c r="U15" s="90"/>
      <c r="V15" s="90"/>
      <c r="W15" s="90"/>
      <c r="X15" s="90"/>
      <c r="AG15" s="38" t="s">
        <v>33</v>
      </c>
      <c r="AJ15" s="38" t="s">
        <v>33</v>
      </c>
      <c r="AK15"/>
      <c r="AL15" s="16" t="s">
        <v>35</v>
      </c>
    </row>
    <row r="16" spans="1:38" ht="12.75">
      <c r="A16" s="105" t="s">
        <v>7</v>
      </c>
      <c r="B16" s="106"/>
      <c r="C16" s="125" t="s">
        <v>8</v>
      </c>
      <c r="D16" s="125"/>
      <c r="E16" s="125"/>
      <c r="F16" s="125"/>
      <c r="G16" s="125"/>
      <c r="H16" s="125"/>
      <c r="I16" s="160" t="s">
        <v>9</v>
      </c>
      <c r="J16" s="160"/>
      <c r="K16" s="114">
        <v>330.88</v>
      </c>
      <c r="L16" s="114"/>
      <c r="M16" s="114"/>
      <c r="N16" s="114"/>
      <c r="O16" s="115">
        <v>0</v>
      </c>
      <c r="P16" s="115"/>
      <c r="Q16" s="115"/>
      <c r="R16" s="115"/>
      <c r="S16" s="115"/>
      <c r="T16" s="116">
        <f>K16</f>
        <v>330.88</v>
      </c>
      <c r="U16" s="116"/>
      <c r="V16" s="116"/>
      <c r="W16" s="116"/>
      <c r="X16" s="116"/>
      <c r="AG16" s="157">
        <f>T16+T17</f>
        <v>655.35935</v>
      </c>
      <c r="AH16" s="159"/>
      <c r="AJ16" s="69">
        <v>552.36</v>
      </c>
      <c r="AL16" s="84">
        <f>AG16/AJ16</f>
        <v>1.1864714135708594</v>
      </c>
    </row>
    <row r="17" spans="1:38" ht="12.75">
      <c r="A17" s="107"/>
      <c r="B17" s="108"/>
      <c r="C17" s="125" t="s">
        <v>10</v>
      </c>
      <c r="D17" s="125"/>
      <c r="E17" s="125"/>
      <c r="F17" s="125"/>
      <c r="G17" s="125"/>
      <c r="H17" s="125"/>
      <c r="I17" s="160" t="s">
        <v>11</v>
      </c>
      <c r="J17" s="160"/>
      <c r="K17" s="114">
        <v>4991.99</v>
      </c>
      <c r="L17" s="114"/>
      <c r="M17" s="114"/>
      <c r="N17" s="114"/>
      <c r="O17" s="161">
        <f>0.065</f>
        <v>0.065</v>
      </c>
      <c r="P17" s="161"/>
      <c r="Q17" s="161"/>
      <c r="R17" s="161"/>
      <c r="S17" s="161"/>
      <c r="T17" s="116">
        <f>K17*O17</f>
        <v>324.47935</v>
      </c>
      <c r="U17" s="116"/>
      <c r="V17" s="116"/>
      <c r="W17" s="116"/>
      <c r="X17" s="116"/>
      <c r="AG17" s="158"/>
      <c r="AH17" s="159"/>
      <c r="AJ17" s="70"/>
      <c r="AL17" s="85"/>
    </row>
    <row r="19" spans="1:35" s="5" customFormat="1" ht="15">
      <c r="A19" s="98" t="s">
        <v>12</v>
      </c>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25"/>
      <c r="AG19" s="25"/>
      <c r="AH19"/>
      <c r="AI19" s="22"/>
    </row>
    <row r="20" spans="1:36" ht="32.25" customHeight="1">
      <c r="A20" s="156" t="s">
        <v>140</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G20" s="16"/>
      <c r="AI20" s="17"/>
      <c r="AJ20"/>
    </row>
    <row r="21" spans="1:33" s="27" customFormat="1" ht="42.75" customHeight="1">
      <c r="A21" s="124" t="s">
        <v>141</v>
      </c>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26"/>
      <c r="AG21" s="26"/>
    </row>
    <row r="22" spans="1:36" ht="51" customHeight="1">
      <c r="A22" s="99" t="s">
        <v>4</v>
      </c>
      <c r="B22" s="100"/>
      <c r="C22" s="101" t="s">
        <v>31</v>
      </c>
      <c r="D22" s="102"/>
      <c r="E22" s="102"/>
      <c r="F22" s="102"/>
      <c r="G22" s="102"/>
      <c r="H22" s="103"/>
      <c r="I22" s="104" t="s">
        <v>5</v>
      </c>
      <c r="J22" s="104"/>
      <c r="K22" s="104" t="s">
        <v>32</v>
      </c>
      <c r="L22" s="104"/>
      <c r="M22" s="104"/>
      <c r="N22" s="104"/>
      <c r="O22" s="104" t="s">
        <v>142</v>
      </c>
      <c r="P22" s="104"/>
      <c r="Q22" s="104"/>
      <c r="R22" s="104"/>
      <c r="S22" s="104"/>
      <c r="T22" s="104" t="s">
        <v>6</v>
      </c>
      <c r="U22" s="104"/>
      <c r="V22" s="104"/>
      <c r="W22" s="104"/>
      <c r="X22" s="104"/>
      <c r="AG22" s="16"/>
      <c r="AI22" s="17"/>
      <c r="AJ22"/>
    </row>
    <row r="23" spans="1:38" ht="12.75" customHeight="1">
      <c r="A23" s="117">
        <v>1</v>
      </c>
      <c r="B23" s="118"/>
      <c r="C23" s="117">
        <v>2</v>
      </c>
      <c r="D23" s="119"/>
      <c r="E23" s="119"/>
      <c r="F23" s="119"/>
      <c r="G23" s="119"/>
      <c r="H23" s="118"/>
      <c r="I23" s="90">
        <v>3</v>
      </c>
      <c r="J23" s="90"/>
      <c r="K23" s="90">
        <v>4</v>
      </c>
      <c r="L23" s="90"/>
      <c r="M23" s="90"/>
      <c r="N23" s="90"/>
      <c r="O23" s="90">
        <v>5</v>
      </c>
      <c r="P23" s="90"/>
      <c r="Q23" s="90"/>
      <c r="R23" s="90"/>
      <c r="S23" s="90"/>
      <c r="T23" s="90">
        <v>6</v>
      </c>
      <c r="U23" s="90"/>
      <c r="V23" s="90"/>
      <c r="W23" s="90"/>
      <c r="X23" s="90"/>
      <c r="AG23" s="16" t="s">
        <v>37</v>
      </c>
      <c r="AI23" s="17"/>
      <c r="AJ23" s="16" t="s">
        <v>37</v>
      </c>
      <c r="AL23" s="16" t="s">
        <v>35</v>
      </c>
    </row>
    <row r="24" spans="1:38" ht="12.75">
      <c r="A24" s="105" t="s">
        <v>7</v>
      </c>
      <c r="B24" s="106"/>
      <c r="C24" s="125" t="s">
        <v>8</v>
      </c>
      <c r="D24" s="125"/>
      <c r="E24" s="125"/>
      <c r="F24" s="125"/>
      <c r="G24" s="125"/>
      <c r="H24" s="125"/>
      <c r="I24" s="112" t="s">
        <v>9</v>
      </c>
      <c r="J24" s="113"/>
      <c r="K24" s="116">
        <f>K16</f>
        <v>330.88</v>
      </c>
      <c r="L24" s="116"/>
      <c r="M24" s="116"/>
      <c r="N24" s="116"/>
      <c r="O24" s="126">
        <f>+'[7]Шуш_3'!O24</f>
        <v>4.62</v>
      </c>
      <c r="P24" s="126"/>
      <c r="Q24" s="126"/>
      <c r="R24" s="126"/>
      <c r="S24" s="126"/>
      <c r="T24" s="116">
        <f>K24*O24</f>
        <v>1528.6656</v>
      </c>
      <c r="U24" s="116"/>
      <c r="V24" s="116"/>
      <c r="W24" s="116"/>
      <c r="X24" s="116"/>
      <c r="AG24" s="88">
        <f>T24+T25</f>
        <v>3027.760197</v>
      </c>
      <c r="AI24" s="17"/>
      <c r="AJ24" s="82">
        <v>844.99</v>
      </c>
      <c r="AL24" s="84">
        <f>AG24/AJ24</f>
        <v>3.583190566752269</v>
      </c>
    </row>
    <row r="25" spans="1:38" ht="12.75">
      <c r="A25" s="107"/>
      <c r="B25" s="108"/>
      <c r="C25" s="125" t="s">
        <v>10</v>
      </c>
      <c r="D25" s="125"/>
      <c r="E25" s="125"/>
      <c r="F25" s="125"/>
      <c r="G25" s="125"/>
      <c r="H25" s="125"/>
      <c r="I25" s="112" t="s">
        <v>11</v>
      </c>
      <c r="J25" s="113"/>
      <c r="K25" s="116">
        <f>K17</f>
        <v>4991.99</v>
      </c>
      <c r="L25" s="116"/>
      <c r="M25" s="116"/>
      <c r="N25" s="116"/>
      <c r="O25" s="115">
        <f>O24*O17</f>
        <v>0.3003</v>
      </c>
      <c r="P25" s="115"/>
      <c r="Q25" s="115"/>
      <c r="R25" s="115"/>
      <c r="S25" s="115"/>
      <c r="T25" s="116">
        <f>K25*O25</f>
        <v>1499.094597</v>
      </c>
      <c r="U25" s="116"/>
      <c r="V25" s="116"/>
      <c r="W25" s="116"/>
      <c r="X25" s="116"/>
      <c r="AG25" s="89"/>
      <c r="AI25" s="17"/>
      <c r="AJ25" s="83"/>
      <c r="AL25" s="85"/>
    </row>
    <row r="26" spans="4:36" ht="12.75">
      <c r="D26" s="45"/>
      <c r="E26" s="45"/>
      <c r="F26" s="45"/>
      <c r="G26" s="45"/>
      <c r="H26" s="45"/>
      <c r="I26" s="45"/>
      <c r="J26" s="45"/>
      <c r="AG26" s="16"/>
      <c r="AI26" s="17"/>
      <c r="AJ26"/>
    </row>
    <row r="27" spans="1:33" s="27" customFormat="1" ht="38.25" customHeight="1">
      <c r="A27" s="124" t="s">
        <v>143</v>
      </c>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26"/>
      <c r="AG27" s="26"/>
    </row>
    <row r="28" spans="1:36" ht="51" customHeight="1">
      <c r="A28" s="99" t="s">
        <v>4</v>
      </c>
      <c r="B28" s="100"/>
      <c r="C28" s="101" t="s">
        <v>31</v>
      </c>
      <c r="D28" s="102"/>
      <c r="E28" s="102"/>
      <c r="F28" s="102"/>
      <c r="G28" s="102"/>
      <c r="H28" s="103"/>
      <c r="I28" s="104" t="s">
        <v>5</v>
      </c>
      <c r="J28" s="104"/>
      <c r="K28" s="104" t="s">
        <v>32</v>
      </c>
      <c r="L28" s="104"/>
      <c r="M28" s="104"/>
      <c r="N28" s="104"/>
      <c r="O28" s="104" t="str">
        <f>+O22</f>
        <v>Норматив
 горячей воды
куб.м. ** Гкал/куб.м</v>
      </c>
      <c r="P28" s="104"/>
      <c r="Q28" s="104"/>
      <c r="R28" s="104"/>
      <c r="S28" s="104"/>
      <c r="T28" s="104" t="s">
        <v>6</v>
      </c>
      <c r="U28" s="104"/>
      <c r="V28" s="104"/>
      <c r="W28" s="104"/>
      <c r="X28" s="104"/>
      <c r="AG28" s="16"/>
      <c r="AI28" s="17"/>
      <c r="AJ28"/>
    </row>
    <row r="29" spans="1:38" ht="12.75" customHeight="1">
      <c r="A29" s="117">
        <v>1</v>
      </c>
      <c r="B29" s="118"/>
      <c r="C29" s="117">
        <v>2</v>
      </c>
      <c r="D29" s="119"/>
      <c r="E29" s="119"/>
      <c r="F29" s="119"/>
      <c r="G29" s="119"/>
      <c r="H29" s="118"/>
      <c r="I29" s="90">
        <v>3</v>
      </c>
      <c r="J29" s="90"/>
      <c r="K29" s="90">
        <v>4</v>
      </c>
      <c r="L29" s="90"/>
      <c r="M29" s="90"/>
      <c r="N29" s="90"/>
      <c r="O29" s="90">
        <v>5</v>
      </c>
      <c r="P29" s="90"/>
      <c r="Q29" s="90"/>
      <c r="R29" s="90"/>
      <c r="S29" s="90"/>
      <c r="T29" s="90">
        <v>6</v>
      </c>
      <c r="U29" s="90"/>
      <c r="V29" s="90"/>
      <c r="W29" s="90"/>
      <c r="X29" s="90"/>
      <c r="AG29" s="16"/>
      <c r="AI29" s="17"/>
      <c r="AJ29" s="16"/>
      <c r="AL29" s="16"/>
    </row>
    <row r="30" spans="1:38" ht="12.75">
      <c r="A30" s="105" t="s">
        <v>7</v>
      </c>
      <c r="B30" s="106"/>
      <c r="C30" s="125" t="s">
        <v>8</v>
      </c>
      <c r="D30" s="125"/>
      <c r="E30" s="125"/>
      <c r="F30" s="125"/>
      <c r="G30" s="125"/>
      <c r="H30" s="125"/>
      <c r="I30" s="112" t="s">
        <v>9</v>
      </c>
      <c r="J30" s="113"/>
      <c r="K30" s="116">
        <f>K16</f>
        <v>330.88</v>
      </c>
      <c r="L30" s="116"/>
      <c r="M30" s="116"/>
      <c r="N30" s="116"/>
      <c r="O30" s="126">
        <f>+'[7]Шуш_3'!O30</f>
        <v>4.54</v>
      </c>
      <c r="P30" s="126"/>
      <c r="Q30" s="126"/>
      <c r="R30" s="126"/>
      <c r="S30" s="126"/>
      <c r="T30" s="116">
        <f>K30*O30</f>
        <v>1502.1951999999999</v>
      </c>
      <c r="U30" s="116"/>
      <c r="V30" s="116"/>
      <c r="W30" s="116"/>
      <c r="X30" s="116"/>
      <c r="AG30" s="88">
        <f>T30+T31</f>
        <v>2975.3314490000002</v>
      </c>
      <c r="AI30" s="17"/>
      <c r="AJ30" s="82">
        <v>810.49</v>
      </c>
      <c r="AL30" s="84">
        <f>AG30/AJ30</f>
        <v>3.671027957161717</v>
      </c>
    </row>
    <row r="31" spans="1:38" ht="12.75">
      <c r="A31" s="107"/>
      <c r="B31" s="108"/>
      <c r="C31" s="125" t="s">
        <v>10</v>
      </c>
      <c r="D31" s="125"/>
      <c r="E31" s="125"/>
      <c r="F31" s="125"/>
      <c r="G31" s="125"/>
      <c r="H31" s="125"/>
      <c r="I31" s="112" t="s">
        <v>11</v>
      </c>
      <c r="J31" s="113"/>
      <c r="K31" s="116">
        <f>K17</f>
        <v>4991.99</v>
      </c>
      <c r="L31" s="116"/>
      <c r="M31" s="116"/>
      <c r="N31" s="116"/>
      <c r="O31" s="115">
        <f>O30*O17</f>
        <v>0.29510000000000003</v>
      </c>
      <c r="P31" s="115"/>
      <c r="Q31" s="115"/>
      <c r="R31" s="115"/>
      <c r="S31" s="115"/>
      <c r="T31" s="116">
        <f>K31*O31</f>
        <v>1473.1362490000001</v>
      </c>
      <c r="U31" s="116"/>
      <c r="V31" s="116"/>
      <c r="W31" s="116"/>
      <c r="X31" s="116"/>
      <c r="AG31" s="89"/>
      <c r="AI31" s="17"/>
      <c r="AJ31" s="83"/>
      <c r="AL31" s="85"/>
    </row>
    <row r="32" spans="4:36" ht="12.75">
      <c r="D32" s="45"/>
      <c r="E32" s="45"/>
      <c r="F32" s="45"/>
      <c r="G32" s="45"/>
      <c r="H32" s="45"/>
      <c r="I32" s="45"/>
      <c r="J32" s="45"/>
      <c r="AG32" s="16"/>
      <c r="AI32" s="17"/>
      <c r="AJ32"/>
    </row>
    <row r="33" spans="1:33" s="27" customFormat="1" ht="38.25" customHeight="1">
      <c r="A33" s="124" t="s">
        <v>144</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row>
    <row r="34" spans="1:36" ht="51" customHeight="1">
      <c r="A34" s="99" t="s">
        <v>4</v>
      </c>
      <c r="B34" s="100"/>
      <c r="C34" s="101" t="s">
        <v>31</v>
      </c>
      <c r="D34" s="102"/>
      <c r="E34" s="102"/>
      <c r="F34" s="102"/>
      <c r="G34" s="102"/>
      <c r="H34" s="103"/>
      <c r="I34" s="104" t="s">
        <v>5</v>
      </c>
      <c r="J34" s="104"/>
      <c r="K34" s="104" t="s">
        <v>32</v>
      </c>
      <c r="L34" s="104"/>
      <c r="M34" s="104"/>
      <c r="N34" s="104"/>
      <c r="O34" s="104" t="str">
        <f>+O28</f>
        <v>Норматив
 горячей воды
куб.м. ** Гкал/куб.м</v>
      </c>
      <c r="P34" s="104"/>
      <c r="Q34" s="104"/>
      <c r="R34" s="104"/>
      <c r="S34" s="104"/>
      <c r="T34" s="104" t="s">
        <v>6</v>
      </c>
      <c r="U34" s="104"/>
      <c r="V34" s="104"/>
      <c r="W34" s="104"/>
      <c r="X34" s="104"/>
      <c r="AG34" s="16"/>
      <c r="AI34" s="17"/>
      <c r="AJ34"/>
    </row>
    <row r="35" spans="1:38" ht="12.75" customHeight="1">
      <c r="A35" s="117">
        <v>1</v>
      </c>
      <c r="B35" s="118"/>
      <c r="C35" s="117">
        <v>2</v>
      </c>
      <c r="D35" s="119"/>
      <c r="E35" s="119"/>
      <c r="F35" s="119"/>
      <c r="G35" s="119"/>
      <c r="H35" s="118"/>
      <c r="I35" s="90">
        <v>3</v>
      </c>
      <c r="J35" s="90"/>
      <c r="K35" s="90">
        <v>4</v>
      </c>
      <c r="L35" s="90"/>
      <c r="M35" s="90"/>
      <c r="N35" s="90"/>
      <c r="O35" s="90">
        <v>5</v>
      </c>
      <c r="P35" s="90"/>
      <c r="Q35" s="90"/>
      <c r="R35" s="90"/>
      <c r="S35" s="90"/>
      <c r="T35" s="90">
        <v>6</v>
      </c>
      <c r="U35" s="90"/>
      <c r="V35" s="90"/>
      <c r="W35" s="90"/>
      <c r="X35" s="90"/>
      <c r="AG35" s="16"/>
      <c r="AI35" s="17"/>
      <c r="AJ35" s="16"/>
      <c r="AL35" s="16"/>
    </row>
    <row r="36" spans="1:38" ht="12.75">
      <c r="A36" s="105" t="s">
        <v>7</v>
      </c>
      <c r="B36" s="106"/>
      <c r="C36" s="125" t="s">
        <v>8</v>
      </c>
      <c r="D36" s="125"/>
      <c r="E36" s="125"/>
      <c r="F36" s="125"/>
      <c r="G36" s="125"/>
      <c r="H36" s="125"/>
      <c r="I36" s="112" t="s">
        <v>9</v>
      </c>
      <c r="J36" s="113"/>
      <c r="K36" s="116">
        <f>K16</f>
        <v>330.88</v>
      </c>
      <c r="L36" s="116"/>
      <c r="M36" s="116"/>
      <c r="N36" s="116"/>
      <c r="O36" s="126">
        <f>+'[7]Шуш_3'!O36</f>
        <v>4.47</v>
      </c>
      <c r="P36" s="126"/>
      <c r="Q36" s="126"/>
      <c r="R36" s="126"/>
      <c r="S36" s="126"/>
      <c r="T36" s="116">
        <f>K36*O36</f>
        <v>1479.0336</v>
      </c>
      <c r="U36" s="116"/>
      <c r="V36" s="116"/>
      <c r="W36" s="116"/>
      <c r="X36" s="116"/>
      <c r="AG36" s="88">
        <f>T36+T37</f>
        <v>2929.4562945</v>
      </c>
      <c r="AI36" s="17"/>
      <c r="AJ36" s="82">
        <v>777.52</v>
      </c>
      <c r="AL36" s="84">
        <f>AG36/AJ36</f>
        <v>3.767692528166478</v>
      </c>
    </row>
    <row r="37" spans="1:38" ht="12.75">
      <c r="A37" s="107"/>
      <c r="B37" s="108"/>
      <c r="C37" s="125" t="s">
        <v>10</v>
      </c>
      <c r="D37" s="125"/>
      <c r="E37" s="125"/>
      <c r="F37" s="125"/>
      <c r="G37" s="125"/>
      <c r="H37" s="125"/>
      <c r="I37" s="112" t="s">
        <v>11</v>
      </c>
      <c r="J37" s="113"/>
      <c r="K37" s="116">
        <f>K17</f>
        <v>4991.99</v>
      </c>
      <c r="L37" s="116"/>
      <c r="M37" s="116"/>
      <c r="N37" s="116"/>
      <c r="O37" s="115">
        <f>O36*O17</f>
        <v>0.29055</v>
      </c>
      <c r="P37" s="115"/>
      <c r="Q37" s="115"/>
      <c r="R37" s="115"/>
      <c r="S37" s="115"/>
      <c r="T37" s="116">
        <f>K37*O37</f>
        <v>1450.4226944999998</v>
      </c>
      <c r="U37" s="116"/>
      <c r="V37" s="116"/>
      <c r="W37" s="116"/>
      <c r="X37" s="116"/>
      <c r="AG37" s="89"/>
      <c r="AI37" s="17"/>
      <c r="AJ37" s="83"/>
      <c r="AL37" s="85"/>
    </row>
    <row r="38" spans="4:36" ht="12.75">
      <c r="D38" s="45"/>
      <c r="E38" s="45"/>
      <c r="F38" s="45"/>
      <c r="G38" s="45"/>
      <c r="H38" s="45"/>
      <c r="I38" s="45"/>
      <c r="J38" s="45"/>
      <c r="AG38" s="16"/>
      <c r="AI38" s="17"/>
      <c r="AJ38"/>
    </row>
    <row r="39" spans="1:33" s="27" customFormat="1" ht="45" customHeight="1">
      <c r="A39" s="124" t="s">
        <v>145</v>
      </c>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row>
    <row r="40" spans="1:36" ht="51" customHeight="1">
      <c r="A40" s="99" t="s">
        <v>4</v>
      </c>
      <c r="B40" s="100"/>
      <c r="C40" s="101" t="s">
        <v>31</v>
      </c>
      <c r="D40" s="102"/>
      <c r="E40" s="102"/>
      <c r="F40" s="102"/>
      <c r="G40" s="102"/>
      <c r="H40" s="103"/>
      <c r="I40" s="104" t="s">
        <v>5</v>
      </c>
      <c r="J40" s="104"/>
      <c r="K40" s="104" t="s">
        <v>32</v>
      </c>
      <c r="L40" s="104"/>
      <c r="M40" s="104"/>
      <c r="N40" s="104"/>
      <c r="O40" s="104" t="str">
        <f>+O34</f>
        <v>Норматив
 горячей воды
куб.м. ** Гкал/куб.м</v>
      </c>
      <c r="P40" s="104"/>
      <c r="Q40" s="104"/>
      <c r="R40" s="104"/>
      <c r="S40" s="104"/>
      <c r="T40" s="104" t="s">
        <v>6</v>
      </c>
      <c r="U40" s="104"/>
      <c r="V40" s="104"/>
      <c r="W40" s="104"/>
      <c r="X40" s="104"/>
      <c r="AG40" s="16"/>
      <c r="AI40" s="17"/>
      <c r="AJ40"/>
    </row>
    <row r="41" spans="1:38" ht="12.75" customHeight="1">
      <c r="A41" s="117">
        <v>1</v>
      </c>
      <c r="B41" s="118"/>
      <c r="C41" s="117">
        <v>2</v>
      </c>
      <c r="D41" s="119"/>
      <c r="E41" s="119"/>
      <c r="F41" s="119"/>
      <c r="G41" s="119"/>
      <c r="H41" s="118"/>
      <c r="I41" s="90">
        <v>3</v>
      </c>
      <c r="J41" s="90"/>
      <c r="K41" s="90">
        <v>4</v>
      </c>
      <c r="L41" s="90"/>
      <c r="M41" s="90"/>
      <c r="N41" s="90"/>
      <c r="O41" s="90">
        <v>5</v>
      </c>
      <c r="P41" s="90"/>
      <c r="Q41" s="90"/>
      <c r="R41" s="90"/>
      <c r="S41" s="90"/>
      <c r="T41" s="90">
        <v>6</v>
      </c>
      <c r="U41" s="90"/>
      <c r="V41" s="90"/>
      <c r="W41" s="90"/>
      <c r="X41" s="90"/>
      <c r="AG41" s="16"/>
      <c r="AI41" s="17"/>
      <c r="AJ41" s="16"/>
      <c r="AL41" s="16"/>
    </row>
    <row r="42" spans="1:38" ht="12.75">
      <c r="A42" s="105" t="s">
        <v>7</v>
      </c>
      <c r="B42" s="106"/>
      <c r="C42" s="125" t="s">
        <v>8</v>
      </c>
      <c r="D42" s="125"/>
      <c r="E42" s="125"/>
      <c r="F42" s="125"/>
      <c r="G42" s="125"/>
      <c r="H42" s="125"/>
      <c r="I42" s="112" t="s">
        <v>9</v>
      </c>
      <c r="J42" s="113"/>
      <c r="K42" s="116">
        <f>K16</f>
        <v>330.88</v>
      </c>
      <c r="L42" s="116"/>
      <c r="M42" s="116"/>
      <c r="N42" s="116"/>
      <c r="O42" s="126">
        <f>+'[7]Шуш_3'!O42</f>
        <v>3.68</v>
      </c>
      <c r="P42" s="126"/>
      <c r="Q42" s="126"/>
      <c r="R42" s="126"/>
      <c r="S42" s="126"/>
      <c r="T42" s="116">
        <f>K42*O42</f>
        <v>1217.6384</v>
      </c>
      <c r="U42" s="116"/>
      <c r="V42" s="116"/>
      <c r="W42" s="116"/>
      <c r="X42" s="116"/>
      <c r="AG42" s="88">
        <f>T42+T43</f>
        <v>2411.722408</v>
      </c>
      <c r="AI42" s="17"/>
      <c r="AJ42" s="82">
        <v>693.58</v>
      </c>
      <c r="AL42" s="84">
        <f>AG42/AJ42</f>
        <v>3.4772086969059086</v>
      </c>
    </row>
    <row r="43" spans="1:38" ht="12.75">
      <c r="A43" s="107"/>
      <c r="B43" s="108"/>
      <c r="C43" s="125" t="s">
        <v>10</v>
      </c>
      <c r="D43" s="125"/>
      <c r="E43" s="125"/>
      <c r="F43" s="125"/>
      <c r="G43" s="125"/>
      <c r="H43" s="125"/>
      <c r="I43" s="112" t="s">
        <v>11</v>
      </c>
      <c r="J43" s="113"/>
      <c r="K43" s="116">
        <f>K17</f>
        <v>4991.99</v>
      </c>
      <c r="L43" s="116"/>
      <c r="M43" s="116"/>
      <c r="N43" s="116"/>
      <c r="O43" s="115">
        <f>O42*O17</f>
        <v>0.23920000000000002</v>
      </c>
      <c r="P43" s="115"/>
      <c r="Q43" s="115"/>
      <c r="R43" s="115"/>
      <c r="S43" s="115"/>
      <c r="T43" s="116">
        <f>K43*O43</f>
        <v>1194.084008</v>
      </c>
      <c r="U43" s="116"/>
      <c r="V43" s="116"/>
      <c r="W43" s="116"/>
      <c r="X43" s="116"/>
      <c r="AG43" s="89"/>
      <c r="AI43" s="17"/>
      <c r="AJ43" s="83"/>
      <c r="AL43" s="85"/>
    </row>
    <row r="44" spans="4:36" ht="12.75">
      <c r="D44" s="45"/>
      <c r="E44" s="45"/>
      <c r="F44" s="45"/>
      <c r="G44" s="45"/>
      <c r="H44" s="45"/>
      <c r="I44" s="45"/>
      <c r="J44" s="45"/>
      <c r="AG44" s="16"/>
      <c r="AI44" s="17"/>
      <c r="AJ44"/>
    </row>
    <row r="45" spans="1:33" s="27" customFormat="1" ht="37.5" customHeight="1">
      <c r="A45" s="124" t="s">
        <v>146</v>
      </c>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row>
    <row r="46" spans="1:36" ht="51" customHeight="1">
      <c r="A46" s="99" t="s">
        <v>4</v>
      </c>
      <c r="B46" s="100"/>
      <c r="C46" s="101" t="s">
        <v>31</v>
      </c>
      <c r="D46" s="102"/>
      <c r="E46" s="102"/>
      <c r="F46" s="102"/>
      <c r="G46" s="102"/>
      <c r="H46" s="103"/>
      <c r="I46" s="104" t="s">
        <v>5</v>
      </c>
      <c r="J46" s="104"/>
      <c r="K46" s="104" t="s">
        <v>32</v>
      </c>
      <c r="L46" s="104"/>
      <c r="M46" s="104"/>
      <c r="N46" s="104"/>
      <c r="O46" s="104" t="str">
        <f>+O40</f>
        <v>Норматив
 горячей воды
куб.м. ** Гкал/куб.м</v>
      </c>
      <c r="P46" s="104"/>
      <c r="Q46" s="104"/>
      <c r="R46" s="104"/>
      <c r="S46" s="104"/>
      <c r="T46" s="104" t="s">
        <v>6</v>
      </c>
      <c r="U46" s="104"/>
      <c r="V46" s="104"/>
      <c r="W46" s="104"/>
      <c r="X46" s="104"/>
      <c r="AG46" s="16"/>
      <c r="AI46" s="17"/>
      <c r="AJ46"/>
    </row>
    <row r="47" spans="1:38" ht="12.75" customHeight="1">
      <c r="A47" s="117">
        <v>1</v>
      </c>
      <c r="B47" s="118"/>
      <c r="C47" s="117">
        <v>2</v>
      </c>
      <c r="D47" s="119"/>
      <c r="E47" s="119"/>
      <c r="F47" s="119"/>
      <c r="G47" s="119"/>
      <c r="H47" s="118"/>
      <c r="I47" s="90">
        <v>3</v>
      </c>
      <c r="J47" s="90"/>
      <c r="K47" s="90">
        <v>4</v>
      </c>
      <c r="L47" s="90"/>
      <c r="M47" s="90"/>
      <c r="N47" s="90"/>
      <c r="O47" s="90">
        <v>5</v>
      </c>
      <c r="P47" s="90"/>
      <c r="Q47" s="90"/>
      <c r="R47" s="90"/>
      <c r="S47" s="90"/>
      <c r="T47" s="90">
        <v>6</v>
      </c>
      <c r="U47" s="90"/>
      <c r="V47" s="90"/>
      <c r="W47" s="90"/>
      <c r="X47" s="90"/>
      <c r="AG47" s="16"/>
      <c r="AI47" s="17"/>
      <c r="AJ47" s="16"/>
      <c r="AL47" s="16"/>
    </row>
    <row r="48" spans="1:38" ht="12.75">
      <c r="A48" s="105" t="s">
        <v>7</v>
      </c>
      <c r="B48" s="106"/>
      <c r="C48" s="125" t="s">
        <v>8</v>
      </c>
      <c r="D48" s="125"/>
      <c r="E48" s="125"/>
      <c r="F48" s="125"/>
      <c r="G48" s="125"/>
      <c r="H48" s="125"/>
      <c r="I48" s="112" t="s">
        <v>9</v>
      </c>
      <c r="J48" s="113"/>
      <c r="K48" s="116">
        <f>K16</f>
        <v>330.88</v>
      </c>
      <c r="L48" s="116"/>
      <c r="M48" s="116"/>
      <c r="N48" s="116"/>
      <c r="O48" s="126">
        <f>+'[7]Шуш_3'!O48</f>
        <v>2.37</v>
      </c>
      <c r="P48" s="126"/>
      <c r="Q48" s="126"/>
      <c r="R48" s="126"/>
      <c r="S48" s="126"/>
      <c r="T48" s="116">
        <f>K48*O48</f>
        <v>784.1856</v>
      </c>
      <c r="U48" s="116"/>
      <c r="V48" s="116"/>
      <c r="W48" s="116"/>
      <c r="X48" s="116"/>
      <c r="AG48" s="88">
        <f>T48+T49</f>
        <v>1553.2016595</v>
      </c>
      <c r="AI48" s="17"/>
      <c r="AJ48" s="82">
        <v>609.59</v>
      </c>
      <c r="AL48" s="84">
        <f>AG48/AJ48</f>
        <v>2.5479447817385457</v>
      </c>
    </row>
    <row r="49" spans="1:38" ht="12.75">
      <c r="A49" s="107"/>
      <c r="B49" s="108"/>
      <c r="C49" s="125" t="s">
        <v>10</v>
      </c>
      <c r="D49" s="125"/>
      <c r="E49" s="125"/>
      <c r="F49" s="125"/>
      <c r="G49" s="125"/>
      <c r="H49" s="125"/>
      <c r="I49" s="112" t="s">
        <v>11</v>
      </c>
      <c r="J49" s="113"/>
      <c r="K49" s="116">
        <f>K17</f>
        <v>4991.99</v>
      </c>
      <c r="L49" s="116"/>
      <c r="M49" s="116"/>
      <c r="N49" s="116"/>
      <c r="O49" s="115">
        <f>O48*O17</f>
        <v>0.15405000000000002</v>
      </c>
      <c r="P49" s="115"/>
      <c r="Q49" s="115"/>
      <c r="R49" s="115"/>
      <c r="S49" s="115"/>
      <c r="T49" s="116">
        <f>K49*O49</f>
        <v>769.0160595000001</v>
      </c>
      <c r="U49" s="116"/>
      <c r="V49" s="116"/>
      <c r="W49" s="116"/>
      <c r="X49" s="116"/>
      <c r="AG49" s="89"/>
      <c r="AI49" s="17"/>
      <c r="AJ49" s="83"/>
      <c r="AL49" s="85"/>
    </row>
    <row r="50" spans="4:36" ht="12.75">
      <c r="D50" s="45"/>
      <c r="E50" s="45"/>
      <c r="F50" s="45"/>
      <c r="G50" s="45"/>
      <c r="H50" s="45"/>
      <c r="I50" s="45"/>
      <c r="J50" s="45"/>
      <c r="AG50" s="16"/>
      <c r="AI50" s="17"/>
      <c r="AJ50"/>
    </row>
    <row r="51" spans="1:33" s="27" customFormat="1" ht="30" customHeight="1">
      <c r="A51" s="124" t="s">
        <v>147</v>
      </c>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row>
    <row r="52" spans="1:36" ht="51" customHeight="1">
      <c r="A52" s="99" t="s">
        <v>4</v>
      </c>
      <c r="B52" s="100"/>
      <c r="C52" s="101" t="s">
        <v>31</v>
      </c>
      <c r="D52" s="102"/>
      <c r="E52" s="102"/>
      <c r="F52" s="102"/>
      <c r="G52" s="102"/>
      <c r="H52" s="103"/>
      <c r="I52" s="104" t="s">
        <v>5</v>
      </c>
      <c r="J52" s="104"/>
      <c r="K52" s="104" t="s">
        <v>32</v>
      </c>
      <c r="L52" s="104"/>
      <c r="M52" s="104"/>
      <c r="N52" s="104"/>
      <c r="O52" s="104" t="str">
        <f>+O46</f>
        <v>Норматив
 горячей воды
куб.м. ** Гкал/куб.м</v>
      </c>
      <c r="P52" s="104"/>
      <c r="Q52" s="104"/>
      <c r="R52" s="104"/>
      <c r="S52" s="104"/>
      <c r="T52" s="104" t="s">
        <v>6</v>
      </c>
      <c r="U52" s="104"/>
      <c r="V52" s="104"/>
      <c r="W52" s="104"/>
      <c r="X52" s="104"/>
      <c r="AG52" s="16"/>
      <c r="AI52" s="17"/>
      <c r="AJ52"/>
    </row>
    <row r="53" spans="1:38" ht="12.75" customHeight="1">
      <c r="A53" s="117">
        <v>1</v>
      </c>
      <c r="B53" s="118"/>
      <c r="C53" s="117">
        <v>2</v>
      </c>
      <c r="D53" s="119"/>
      <c r="E53" s="119"/>
      <c r="F53" s="119"/>
      <c r="G53" s="119"/>
      <c r="H53" s="118"/>
      <c r="I53" s="90">
        <v>3</v>
      </c>
      <c r="J53" s="90"/>
      <c r="K53" s="90">
        <v>4</v>
      </c>
      <c r="L53" s="90"/>
      <c r="M53" s="90"/>
      <c r="N53" s="90"/>
      <c r="O53" s="90">
        <v>5</v>
      </c>
      <c r="P53" s="90"/>
      <c r="Q53" s="90"/>
      <c r="R53" s="90"/>
      <c r="S53" s="90"/>
      <c r="T53" s="90">
        <v>6</v>
      </c>
      <c r="U53" s="90"/>
      <c r="V53" s="90"/>
      <c r="W53" s="90"/>
      <c r="X53" s="90"/>
      <c r="AG53" s="16"/>
      <c r="AI53" s="17"/>
      <c r="AJ53" s="16"/>
      <c r="AL53" s="16"/>
    </row>
    <row r="54" spans="1:38" ht="12.75">
      <c r="A54" s="105" t="s">
        <v>7</v>
      </c>
      <c r="B54" s="106"/>
      <c r="C54" s="125" t="s">
        <v>8</v>
      </c>
      <c r="D54" s="125"/>
      <c r="E54" s="125"/>
      <c r="F54" s="125"/>
      <c r="G54" s="125"/>
      <c r="H54" s="125"/>
      <c r="I54" s="112" t="s">
        <v>9</v>
      </c>
      <c r="J54" s="113"/>
      <c r="K54" s="116">
        <f>K16</f>
        <v>330.88</v>
      </c>
      <c r="L54" s="116"/>
      <c r="M54" s="116"/>
      <c r="N54" s="116"/>
      <c r="O54" s="126">
        <f>+'[7]Шуш_3'!O54</f>
        <v>1.74</v>
      </c>
      <c r="P54" s="126"/>
      <c r="Q54" s="126"/>
      <c r="R54" s="126"/>
      <c r="S54" s="126"/>
      <c r="T54" s="116">
        <f>K54*O54</f>
        <v>575.7312</v>
      </c>
      <c r="U54" s="116"/>
      <c r="V54" s="116"/>
      <c r="W54" s="116"/>
      <c r="X54" s="116"/>
      <c r="AG54" s="88">
        <f>T54+T55</f>
        <v>1140.325269</v>
      </c>
      <c r="AI54" s="17"/>
      <c r="AJ54" s="82">
        <v>440.15</v>
      </c>
      <c r="AL54" s="84">
        <f>AG54/AJ54</f>
        <v>2.590765123253436</v>
      </c>
    </row>
    <row r="55" spans="1:38" ht="12.75">
      <c r="A55" s="107"/>
      <c r="B55" s="108"/>
      <c r="C55" s="125" t="s">
        <v>10</v>
      </c>
      <c r="D55" s="125"/>
      <c r="E55" s="125"/>
      <c r="F55" s="125"/>
      <c r="G55" s="125"/>
      <c r="H55" s="125"/>
      <c r="I55" s="112" t="s">
        <v>11</v>
      </c>
      <c r="J55" s="113"/>
      <c r="K55" s="116">
        <f>K17</f>
        <v>4991.99</v>
      </c>
      <c r="L55" s="116"/>
      <c r="M55" s="116"/>
      <c r="N55" s="116"/>
      <c r="O55" s="115">
        <f>O54*O17</f>
        <v>0.1131</v>
      </c>
      <c r="P55" s="115"/>
      <c r="Q55" s="115"/>
      <c r="R55" s="115"/>
      <c r="S55" s="115"/>
      <c r="T55" s="116">
        <f>K55*O55</f>
        <v>564.594069</v>
      </c>
      <c r="U55" s="116"/>
      <c r="V55" s="116"/>
      <c r="W55" s="116"/>
      <c r="X55" s="116"/>
      <c r="AG55" s="89"/>
      <c r="AI55" s="17"/>
      <c r="AJ55" s="83"/>
      <c r="AL55" s="85"/>
    </row>
    <row r="56" spans="4:36" ht="12.75">
      <c r="D56" s="45"/>
      <c r="E56" s="45"/>
      <c r="F56" s="45"/>
      <c r="G56" s="45"/>
      <c r="H56" s="45"/>
      <c r="I56" s="45"/>
      <c r="J56" s="45"/>
      <c r="AG56" s="16"/>
      <c r="AI56" s="17"/>
      <c r="AJ56"/>
    </row>
    <row r="57" spans="1:33" s="27" customFormat="1" ht="29.25" customHeight="1">
      <c r="A57" s="124" t="s">
        <v>148</v>
      </c>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row>
    <row r="58" spans="1:36" ht="51" customHeight="1">
      <c r="A58" s="99" t="s">
        <v>4</v>
      </c>
      <c r="B58" s="100"/>
      <c r="C58" s="101" t="s">
        <v>31</v>
      </c>
      <c r="D58" s="102"/>
      <c r="E58" s="102"/>
      <c r="F58" s="102"/>
      <c r="G58" s="102"/>
      <c r="H58" s="103"/>
      <c r="I58" s="104" t="s">
        <v>5</v>
      </c>
      <c r="J58" s="104"/>
      <c r="K58" s="104" t="s">
        <v>32</v>
      </c>
      <c r="L58" s="104"/>
      <c r="M58" s="104"/>
      <c r="N58" s="104"/>
      <c r="O58" s="104" t="str">
        <f>+O52</f>
        <v>Норматив
 горячей воды
куб.м. ** Гкал/куб.м</v>
      </c>
      <c r="P58" s="104"/>
      <c r="Q58" s="104"/>
      <c r="R58" s="104"/>
      <c r="S58" s="104"/>
      <c r="T58" s="104" t="s">
        <v>6</v>
      </c>
      <c r="U58" s="104"/>
      <c r="V58" s="104"/>
      <c r="W58" s="104"/>
      <c r="X58" s="104"/>
      <c r="AG58" s="16"/>
      <c r="AI58" s="17"/>
      <c r="AJ58"/>
    </row>
    <row r="59" spans="1:38" ht="12.75" customHeight="1">
      <c r="A59" s="117">
        <v>1</v>
      </c>
      <c r="B59" s="118"/>
      <c r="C59" s="117">
        <v>2</v>
      </c>
      <c r="D59" s="119"/>
      <c r="E59" s="119"/>
      <c r="F59" s="119"/>
      <c r="G59" s="119"/>
      <c r="H59" s="118"/>
      <c r="I59" s="90">
        <v>3</v>
      </c>
      <c r="J59" s="90"/>
      <c r="K59" s="90">
        <v>4</v>
      </c>
      <c r="L59" s="90"/>
      <c r="M59" s="90"/>
      <c r="N59" s="90"/>
      <c r="O59" s="90">
        <v>5</v>
      </c>
      <c r="P59" s="90"/>
      <c r="Q59" s="90"/>
      <c r="R59" s="90"/>
      <c r="S59" s="90"/>
      <c r="T59" s="90">
        <v>6</v>
      </c>
      <c r="U59" s="90"/>
      <c r="V59" s="90"/>
      <c r="W59" s="90"/>
      <c r="X59" s="90"/>
      <c r="AG59" s="16"/>
      <c r="AI59" s="17"/>
      <c r="AJ59" s="16"/>
      <c r="AL59" s="16"/>
    </row>
    <row r="60" spans="1:38" ht="12.75">
      <c r="A60" s="105" t="s">
        <v>7</v>
      </c>
      <c r="B60" s="106"/>
      <c r="C60" s="125" t="s">
        <v>8</v>
      </c>
      <c r="D60" s="125"/>
      <c r="E60" s="125"/>
      <c r="F60" s="125"/>
      <c r="G60" s="125"/>
      <c r="H60" s="125"/>
      <c r="I60" s="112" t="s">
        <v>9</v>
      </c>
      <c r="J60" s="113"/>
      <c r="K60" s="116">
        <f>K16</f>
        <v>330.88</v>
      </c>
      <c r="L60" s="116"/>
      <c r="M60" s="116"/>
      <c r="N60" s="116"/>
      <c r="O60" s="126">
        <f>+'[7]Шуш_3'!O60</f>
        <v>1.08</v>
      </c>
      <c r="P60" s="126"/>
      <c r="Q60" s="126"/>
      <c r="R60" s="126"/>
      <c r="S60" s="126"/>
      <c r="T60" s="116">
        <f>K60*O60</f>
        <v>357.35040000000004</v>
      </c>
      <c r="U60" s="116"/>
      <c r="V60" s="116"/>
      <c r="W60" s="116"/>
      <c r="X60" s="116"/>
      <c r="AG60" s="88">
        <f>T60+T61</f>
        <v>707.7880980000001</v>
      </c>
      <c r="AI60" s="17"/>
      <c r="AJ60" s="82">
        <v>440.15</v>
      </c>
      <c r="AL60" s="84">
        <f>AG60/AJ60</f>
        <v>1.608061110984892</v>
      </c>
    </row>
    <row r="61" spans="1:38" ht="12.75">
      <c r="A61" s="107"/>
      <c r="B61" s="108"/>
      <c r="C61" s="125" t="s">
        <v>10</v>
      </c>
      <c r="D61" s="125"/>
      <c r="E61" s="125"/>
      <c r="F61" s="125"/>
      <c r="G61" s="125"/>
      <c r="H61" s="125"/>
      <c r="I61" s="112" t="s">
        <v>11</v>
      </c>
      <c r="J61" s="113"/>
      <c r="K61" s="116">
        <f>K17</f>
        <v>4991.99</v>
      </c>
      <c r="L61" s="116"/>
      <c r="M61" s="116"/>
      <c r="N61" s="116"/>
      <c r="O61" s="115">
        <f>O60*O17</f>
        <v>0.07020000000000001</v>
      </c>
      <c r="P61" s="115"/>
      <c r="Q61" s="115"/>
      <c r="R61" s="115"/>
      <c r="S61" s="115"/>
      <c r="T61" s="116">
        <f>K61*O61</f>
        <v>350.43769800000007</v>
      </c>
      <c r="U61" s="116"/>
      <c r="V61" s="116"/>
      <c r="W61" s="116"/>
      <c r="X61" s="116"/>
      <c r="AG61" s="89"/>
      <c r="AI61" s="17"/>
      <c r="AJ61" s="83"/>
      <c r="AL61" s="85"/>
    </row>
    <row r="62" spans="4:36" ht="12.75">
      <c r="D62" s="45"/>
      <c r="E62" s="45"/>
      <c r="F62" s="45"/>
      <c r="G62" s="45"/>
      <c r="H62" s="45"/>
      <c r="I62" s="45"/>
      <c r="J62" s="45"/>
      <c r="AG62" s="16"/>
      <c r="AI62" s="17"/>
      <c r="AJ62"/>
    </row>
    <row r="63" spans="1:33" s="27" customFormat="1" ht="29.25" customHeight="1">
      <c r="A63" s="124" t="s">
        <v>149</v>
      </c>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row>
    <row r="64" spans="1:36" ht="51" customHeight="1">
      <c r="A64" s="99" t="s">
        <v>4</v>
      </c>
      <c r="B64" s="100"/>
      <c r="C64" s="101" t="s">
        <v>31</v>
      </c>
      <c r="D64" s="102"/>
      <c r="E64" s="102"/>
      <c r="F64" s="102"/>
      <c r="G64" s="102"/>
      <c r="H64" s="103"/>
      <c r="I64" s="104" t="s">
        <v>5</v>
      </c>
      <c r="J64" s="104"/>
      <c r="K64" s="104" t="s">
        <v>32</v>
      </c>
      <c r="L64" s="104"/>
      <c r="M64" s="104"/>
      <c r="N64" s="104"/>
      <c r="O64" s="104" t="str">
        <f>+O58</f>
        <v>Норматив
 горячей воды
куб.м. ** Гкал/куб.м</v>
      </c>
      <c r="P64" s="104"/>
      <c r="Q64" s="104"/>
      <c r="R64" s="104"/>
      <c r="S64" s="104"/>
      <c r="T64" s="104" t="s">
        <v>6</v>
      </c>
      <c r="U64" s="104"/>
      <c r="V64" s="104"/>
      <c r="W64" s="104"/>
      <c r="X64" s="104"/>
      <c r="AG64" s="16"/>
      <c r="AI64" s="17"/>
      <c r="AJ64"/>
    </row>
    <row r="65" spans="1:38" ht="12.75" customHeight="1">
      <c r="A65" s="117">
        <v>1</v>
      </c>
      <c r="B65" s="118"/>
      <c r="C65" s="117">
        <v>2</v>
      </c>
      <c r="D65" s="119"/>
      <c r="E65" s="119"/>
      <c r="F65" s="119"/>
      <c r="G65" s="119"/>
      <c r="H65" s="118"/>
      <c r="I65" s="90">
        <v>3</v>
      </c>
      <c r="J65" s="90"/>
      <c r="K65" s="90">
        <v>4</v>
      </c>
      <c r="L65" s="90"/>
      <c r="M65" s="90"/>
      <c r="N65" s="90"/>
      <c r="O65" s="90">
        <v>5</v>
      </c>
      <c r="P65" s="90"/>
      <c r="Q65" s="90"/>
      <c r="R65" s="90"/>
      <c r="S65" s="90"/>
      <c r="T65" s="90">
        <v>6</v>
      </c>
      <c r="U65" s="90"/>
      <c r="V65" s="90"/>
      <c r="W65" s="90"/>
      <c r="X65" s="90"/>
      <c r="AG65" s="16"/>
      <c r="AI65" s="17"/>
      <c r="AJ65" s="16"/>
      <c r="AL65" s="16"/>
    </row>
    <row r="66" spans="1:38" ht="12.75">
      <c r="A66" s="105" t="s">
        <v>7</v>
      </c>
      <c r="B66" s="106"/>
      <c r="C66" s="125" t="s">
        <v>8</v>
      </c>
      <c r="D66" s="125"/>
      <c r="E66" s="125"/>
      <c r="F66" s="125"/>
      <c r="G66" s="125"/>
      <c r="H66" s="125"/>
      <c r="I66" s="112" t="s">
        <v>9</v>
      </c>
      <c r="J66" s="113"/>
      <c r="K66" s="116">
        <f>K16</f>
        <v>330.88</v>
      </c>
      <c r="L66" s="116"/>
      <c r="M66" s="116"/>
      <c r="N66" s="116"/>
      <c r="O66" s="126">
        <f>+'[7]Шуш_3'!O66</f>
        <v>1.74</v>
      </c>
      <c r="P66" s="126"/>
      <c r="Q66" s="126"/>
      <c r="R66" s="126"/>
      <c r="S66" s="126"/>
      <c r="T66" s="116">
        <f>K66*O66</f>
        <v>575.7312</v>
      </c>
      <c r="U66" s="116"/>
      <c r="V66" s="116"/>
      <c r="W66" s="116"/>
      <c r="X66" s="116"/>
      <c r="AG66" s="88">
        <f>T66+T67</f>
        <v>1140.325269</v>
      </c>
      <c r="AI66" s="17"/>
      <c r="AJ66" s="82">
        <v>155.6</v>
      </c>
      <c r="AL66" s="84">
        <f>AG66/AJ66</f>
        <v>7.3285685668380465</v>
      </c>
    </row>
    <row r="67" spans="1:38" ht="12.75">
      <c r="A67" s="107"/>
      <c r="B67" s="108"/>
      <c r="C67" s="125" t="s">
        <v>10</v>
      </c>
      <c r="D67" s="125"/>
      <c r="E67" s="125"/>
      <c r="F67" s="125"/>
      <c r="G67" s="125"/>
      <c r="H67" s="125"/>
      <c r="I67" s="112" t="s">
        <v>11</v>
      </c>
      <c r="J67" s="113"/>
      <c r="K67" s="116">
        <f>K17</f>
        <v>4991.99</v>
      </c>
      <c r="L67" s="116"/>
      <c r="M67" s="116"/>
      <c r="N67" s="116"/>
      <c r="O67" s="115">
        <f>O66*O17</f>
        <v>0.1131</v>
      </c>
      <c r="P67" s="115"/>
      <c r="Q67" s="115"/>
      <c r="R67" s="115"/>
      <c r="S67" s="115"/>
      <c r="T67" s="116">
        <f>K67*O67</f>
        <v>564.594069</v>
      </c>
      <c r="U67" s="116"/>
      <c r="V67" s="116"/>
      <c r="W67" s="116"/>
      <c r="X67" s="116"/>
      <c r="AG67" s="89"/>
      <c r="AI67" s="17"/>
      <c r="AJ67" s="83"/>
      <c r="AL67" s="85"/>
    </row>
    <row r="68" spans="4:36" ht="12.75">
      <c r="D68" s="45"/>
      <c r="E68" s="45"/>
      <c r="F68" s="45"/>
      <c r="G68" s="45"/>
      <c r="H68" s="45"/>
      <c r="I68" s="45"/>
      <c r="J68" s="45"/>
      <c r="AG68" s="16"/>
      <c r="AI68" s="17"/>
      <c r="AJ68"/>
    </row>
    <row r="69" spans="1:33" s="27" customFormat="1" ht="29.25" customHeight="1">
      <c r="A69" s="124" t="s">
        <v>150</v>
      </c>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row>
    <row r="70" spans="1:36" ht="51" customHeight="1">
      <c r="A70" s="99" t="s">
        <v>4</v>
      </c>
      <c r="B70" s="100"/>
      <c r="C70" s="101" t="s">
        <v>31</v>
      </c>
      <c r="D70" s="102"/>
      <c r="E70" s="102"/>
      <c r="F70" s="102"/>
      <c r="G70" s="102"/>
      <c r="H70" s="103"/>
      <c r="I70" s="104" t="s">
        <v>5</v>
      </c>
      <c r="J70" s="104"/>
      <c r="K70" s="104" t="s">
        <v>32</v>
      </c>
      <c r="L70" s="104"/>
      <c r="M70" s="104"/>
      <c r="N70" s="104"/>
      <c r="O70" s="104" t="str">
        <f>+O64</f>
        <v>Норматив
 горячей воды
куб.м. ** Гкал/куб.м</v>
      </c>
      <c r="P70" s="104"/>
      <c r="Q70" s="104"/>
      <c r="R70" s="104"/>
      <c r="S70" s="104"/>
      <c r="T70" s="104" t="s">
        <v>6</v>
      </c>
      <c r="U70" s="104"/>
      <c r="V70" s="104"/>
      <c r="W70" s="104"/>
      <c r="X70" s="104"/>
      <c r="AG70" s="16"/>
      <c r="AI70" s="17"/>
      <c r="AJ70"/>
    </row>
    <row r="71" spans="1:38" ht="12.75" customHeight="1">
      <c r="A71" s="117">
        <v>1</v>
      </c>
      <c r="B71" s="118"/>
      <c r="C71" s="117">
        <v>2</v>
      </c>
      <c r="D71" s="119"/>
      <c r="E71" s="119"/>
      <c r="F71" s="119"/>
      <c r="G71" s="119"/>
      <c r="H71" s="118"/>
      <c r="I71" s="90">
        <v>3</v>
      </c>
      <c r="J71" s="90"/>
      <c r="K71" s="90">
        <v>4</v>
      </c>
      <c r="L71" s="90"/>
      <c r="M71" s="90"/>
      <c r="N71" s="90"/>
      <c r="O71" s="90">
        <v>5</v>
      </c>
      <c r="P71" s="90"/>
      <c r="Q71" s="90"/>
      <c r="R71" s="90"/>
      <c r="S71" s="90"/>
      <c r="T71" s="90">
        <v>6</v>
      </c>
      <c r="U71" s="90"/>
      <c r="V71" s="90"/>
      <c r="W71" s="90"/>
      <c r="X71" s="90"/>
      <c r="AG71" s="16"/>
      <c r="AI71" s="17"/>
      <c r="AJ71" s="16"/>
      <c r="AL71" s="16"/>
    </row>
    <row r="72" spans="1:38" ht="12.75">
      <c r="A72" s="105" t="s">
        <v>7</v>
      </c>
      <c r="B72" s="106"/>
      <c r="C72" s="125" t="s">
        <v>8</v>
      </c>
      <c r="D72" s="125"/>
      <c r="E72" s="125"/>
      <c r="F72" s="125"/>
      <c r="G72" s="125"/>
      <c r="H72" s="125"/>
      <c r="I72" s="112" t="s">
        <v>9</v>
      </c>
      <c r="J72" s="113"/>
      <c r="K72" s="116">
        <f>K16</f>
        <v>330.88</v>
      </c>
      <c r="L72" s="116"/>
      <c r="M72" s="116"/>
      <c r="N72" s="116"/>
      <c r="O72" s="126">
        <f>+'[7]Шуш_3'!O72</f>
        <v>0.77</v>
      </c>
      <c r="P72" s="126"/>
      <c r="Q72" s="126"/>
      <c r="R72" s="126"/>
      <c r="S72" s="126"/>
      <c r="T72" s="116">
        <f>K72*O72</f>
        <v>254.7776</v>
      </c>
      <c r="U72" s="116"/>
      <c r="V72" s="116"/>
      <c r="W72" s="116"/>
      <c r="X72" s="116"/>
      <c r="AG72" s="88">
        <f>T72+T73</f>
        <v>504.62669950000003</v>
      </c>
      <c r="AI72" s="17"/>
      <c r="AJ72" s="82">
        <v>155.6</v>
      </c>
      <c r="AL72" s="84">
        <f>AG72/AJ72</f>
        <v>3.243102181876607</v>
      </c>
    </row>
    <row r="73" spans="1:38" ht="12.75">
      <c r="A73" s="107"/>
      <c r="B73" s="108"/>
      <c r="C73" s="125" t="s">
        <v>10</v>
      </c>
      <c r="D73" s="125"/>
      <c r="E73" s="125"/>
      <c r="F73" s="125"/>
      <c r="G73" s="125"/>
      <c r="H73" s="125"/>
      <c r="I73" s="112" t="s">
        <v>11</v>
      </c>
      <c r="J73" s="113"/>
      <c r="K73" s="116">
        <f>K17</f>
        <v>4991.99</v>
      </c>
      <c r="L73" s="116"/>
      <c r="M73" s="116"/>
      <c r="N73" s="116"/>
      <c r="O73" s="115">
        <f>O72*O17</f>
        <v>0.050050000000000004</v>
      </c>
      <c r="P73" s="115"/>
      <c r="Q73" s="115"/>
      <c r="R73" s="115"/>
      <c r="S73" s="115"/>
      <c r="T73" s="116">
        <f>K73*O73</f>
        <v>249.84909950000002</v>
      </c>
      <c r="U73" s="116"/>
      <c r="V73" s="116"/>
      <c r="W73" s="116"/>
      <c r="X73" s="116"/>
      <c r="AG73" s="89"/>
      <c r="AI73" s="17"/>
      <c r="AJ73" s="83"/>
      <c r="AL73" s="85"/>
    </row>
    <row r="74" spans="4:36" ht="12.75">
      <c r="D74" s="45"/>
      <c r="E74" s="45"/>
      <c r="F74" s="45"/>
      <c r="G74" s="45"/>
      <c r="H74" s="45"/>
      <c r="I74" s="45"/>
      <c r="J74" s="45"/>
      <c r="AG74" s="16"/>
      <c r="AI74" s="17"/>
      <c r="AJ74"/>
    </row>
    <row r="75" spans="1:33" s="27" customFormat="1" ht="29.25" customHeight="1">
      <c r="A75" s="124" t="s">
        <v>151</v>
      </c>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row>
    <row r="76" spans="1:36" ht="51" customHeight="1">
      <c r="A76" s="99" t="s">
        <v>4</v>
      </c>
      <c r="B76" s="100"/>
      <c r="C76" s="101" t="s">
        <v>31</v>
      </c>
      <c r="D76" s="102"/>
      <c r="E76" s="102"/>
      <c r="F76" s="102"/>
      <c r="G76" s="102"/>
      <c r="H76" s="103"/>
      <c r="I76" s="104" t="s">
        <v>5</v>
      </c>
      <c r="J76" s="104"/>
      <c r="K76" s="104" t="s">
        <v>32</v>
      </c>
      <c r="L76" s="104"/>
      <c r="M76" s="104"/>
      <c r="N76" s="104"/>
      <c r="O76" s="104" t="str">
        <f>+O70</f>
        <v>Норматив
 горячей воды
куб.м. ** Гкал/куб.м</v>
      </c>
      <c r="P76" s="104"/>
      <c r="Q76" s="104"/>
      <c r="R76" s="104"/>
      <c r="S76" s="104"/>
      <c r="T76" s="104" t="s">
        <v>6</v>
      </c>
      <c r="U76" s="104"/>
      <c r="V76" s="104"/>
      <c r="W76" s="104"/>
      <c r="X76" s="104"/>
      <c r="AG76" s="16"/>
      <c r="AI76" s="17"/>
      <c r="AJ76"/>
    </row>
    <row r="77" spans="1:38" ht="12.75" customHeight="1">
      <c r="A77" s="117">
        <v>1</v>
      </c>
      <c r="B77" s="118"/>
      <c r="C77" s="117">
        <v>2</v>
      </c>
      <c r="D77" s="119"/>
      <c r="E77" s="119"/>
      <c r="F77" s="119"/>
      <c r="G77" s="119"/>
      <c r="H77" s="118"/>
      <c r="I77" s="90">
        <v>3</v>
      </c>
      <c r="J77" s="90"/>
      <c r="K77" s="90">
        <v>4</v>
      </c>
      <c r="L77" s="90"/>
      <c r="M77" s="90"/>
      <c r="N77" s="90"/>
      <c r="O77" s="90">
        <v>5</v>
      </c>
      <c r="P77" s="90"/>
      <c r="Q77" s="90"/>
      <c r="R77" s="90"/>
      <c r="S77" s="90"/>
      <c r="T77" s="90">
        <v>6</v>
      </c>
      <c r="U77" s="90"/>
      <c r="V77" s="90"/>
      <c r="W77" s="90"/>
      <c r="X77" s="90"/>
      <c r="AG77" s="16"/>
      <c r="AI77" s="17"/>
      <c r="AJ77" s="16"/>
      <c r="AL77" s="16"/>
    </row>
    <row r="78" spans="1:38" ht="12.75">
      <c r="A78" s="105" t="s">
        <v>7</v>
      </c>
      <c r="B78" s="106"/>
      <c r="C78" s="125" t="s">
        <v>8</v>
      </c>
      <c r="D78" s="125"/>
      <c r="E78" s="125"/>
      <c r="F78" s="125"/>
      <c r="G78" s="125"/>
      <c r="H78" s="125"/>
      <c r="I78" s="112" t="s">
        <v>9</v>
      </c>
      <c r="J78" s="113"/>
      <c r="K78" s="116">
        <f>K16</f>
        <v>330.88</v>
      </c>
      <c r="L78" s="116"/>
      <c r="M78" s="116"/>
      <c r="N78" s="116"/>
      <c r="O78" s="126">
        <f>+'[7]Шуш_3'!O78</f>
        <v>2.67</v>
      </c>
      <c r="P78" s="126"/>
      <c r="Q78" s="126"/>
      <c r="R78" s="126"/>
      <c r="S78" s="126"/>
      <c r="T78" s="116">
        <f>K78*O78</f>
        <v>883.4495999999999</v>
      </c>
      <c r="U78" s="116"/>
      <c r="V78" s="116"/>
      <c r="W78" s="116"/>
      <c r="X78" s="116"/>
      <c r="AG78" s="88">
        <f>T78+T79</f>
        <v>1749.8094644999999</v>
      </c>
      <c r="AI78" s="17"/>
      <c r="AJ78" s="82">
        <v>375.04</v>
      </c>
      <c r="AL78" s="84">
        <f>AG78/AJ78</f>
        <v>4.665660901503839</v>
      </c>
    </row>
    <row r="79" spans="1:38" ht="12.75">
      <c r="A79" s="107"/>
      <c r="B79" s="108"/>
      <c r="C79" s="125" t="s">
        <v>10</v>
      </c>
      <c r="D79" s="125"/>
      <c r="E79" s="125"/>
      <c r="F79" s="125"/>
      <c r="G79" s="125"/>
      <c r="H79" s="125"/>
      <c r="I79" s="112" t="s">
        <v>11</v>
      </c>
      <c r="J79" s="113"/>
      <c r="K79" s="116">
        <f>K17</f>
        <v>4991.99</v>
      </c>
      <c r="L79" s="116"/>
      <c r="M79" s="116"/>
      <c r="N79" s="116"/>
      <c r="O79" s="115">
        <f>O78*O17</f>
        <v>0.17355</v>
      </c>
      <c r="P79" s="115"/>
      <c r="Q79" s="115"/>
      <c r="R79" s="115"/>
      <c r="S79" s="115"/>
      <c r="T79" s="116">
        <f>K79*O79</f>
        <v>866.3598645</v>
      </c>
      <c r="U79" s="116"/>
      <c r="V79" s="116"/>
      <c r="W79" s="116"/>
      <c r="X79" s="116"/>
      <c r="AG79" s="89"/>
      <c r="AI79" s="17"/>
      <c r="AJ79" s="83"/>
      <c r="AL79" s="85"/>
    </row>
    <row r="80" spans="4:36" ht="12.75">
      <c r="D80" s="45"/>
      <c r="E80" s="45"/>
      <c r="F80" s="45"/>
      <c r="G80" s="45"/>
      <c r="H80" s="45"/>
      <c r="I80" s="45"/>
      <c r="J80" s="45"/>
      <c r="AG80" s="16"/>
      <c r="AI80" s="17"/>
      <c r="AJ80"/>
    </row>
    <row r="81" spans="1:38" ht="12.75">
      <c r="A81" s="71"/>
      <c r="B81" s="71"/>
      <c r="C81" s="72"/>
      <c r="D81" s="72"/>
      <c r="E81" s="72"/>
      <c r="F81" s="72"/>
      <c r="G81" s="72"/>
      <c r="H81" s="72"/>
      <c r="I81" s="73"/>
      <c r="J81" s="73"/>
      <c r="K81" s="74"/>
      <c r="L81" s="74"/>
      <c r="M81" s="74"/>
      <c r="N81" s="74"/>
      <c r="O81" s="75"/>
      <c r="P81" s="75"/>
      <c r="Q81" s="75"/>
      <c r="R81" s="75"/>
      <c r="S81" s="75"/>
      <c r="T81" s="74"/>
      <c r="U81" s="74"/>
      <c r="V81" s="74"/>
      <c r="W81" s="74"/>
      <c r="X81" s="74"/>
      <c r="AG81" s="76"/>
      <c r="AI81" s="77"/>
      <c r="AJ81" s="76"/>
      <c r="AL81" s="78"/>
    </row>
    <row r="84" spans="15:19" ht="12.75" hidden="1">
      <c r="O84" s="104" t="s">
        <v>15</v>
      </c>
      <c r="P84" s="104"/>
      <c r="Q84" s="104"/>
      <c r="R84" s="104"/>
      <c r="S84" s="104"/>
    </row>
    <row r="85" spans="15:19" ht="12.75" hidden="1">
      <c r="O85" s="134" t="s">
        <v>19</v>
      </c>
      <c r="P85" s="134"/>
      <c r="Q85" s="134"/>
      <c r="R85" s="134"/>
      <c r="S85" s="134"/>
    </row>
    <row r="86" spans="15:19" ht="12.75" hidden="1">
      <c r="O86" s="135">
        <v>3</v>
      </c>
      <c r="P86" s="135"/>
      <c r="Q86" s="135"/>
      <c r="R86" s="135"/>
      <c r="S86" s="135"/>
    </row>
    <row r="87" spans="15:19" ht="12.75" hidden="1">
      <c r="O87" s="155">
        <f>0.033</f>
        <v>0.033</v>
      </c>
      <c r="P87" s="155"/>
      <c r="Q87" s="155"/>
      <c r="R87" s="155"/>
      <c r="S87" s="155"/>
    </row>
    <row r="88" ht="12.75" hidden="1"/>
    <row r="91" spans="15:19" ht="18">
      <c r="O91" s="35"/>
      <c r="P91" s="35"/>
      <c r="Q91" s="35"/>
      <c r="R91" s="35"/>
      <c r="S91" s="35"/>
    </row>
    <row r="101" spans="15:19" ht="12.75">
      <c r="O101" s="65"/>
      <c r="P101" s="65"/>
      <c r="Q101" s="65"/>
      <c r="R101" s="65"/>
      <c r="S101" s="65"/>
    </row>
  </sheetData>
  <sheetProtection/>
  <mergeCells count="317">
    <mergeCell ref="A4:AE4"/>
    <mergeCell ref="A5:AE5"/>
    <mergeCell ref="A6:AD6"/>
    <mergeCell ref="A7:AE7"/>
    <mergeCell ref="A8:AE8"/>
    <mergeCell ref="A10:AE10"/>
    <mergeCell ref="A12:X12"/>
    <mergeCell ref="A14:B14"/>
    <mergeCell ref="C14:H14"/>
    <mergeCell ref="I14:J14"/>
    <mergeCell ref="K14:N14"/>
    <mergeCell ref="O14:S14"/>
    <mergeCell ref="T14:X14"/>
    <mergeCell ref="A15:B15"/>
    <mergeCell ref="C15:H15"/>
    <mergeCell ref="I15:J15"/>
    <mergeCell ref="K15:N15"/>
    <mergeCell ref="O15:S15"/>
    <mergeCell ref="T15:X15"/>
    <mergeCell ref="A16:B17"/>
    <mergeCell ref="C16:H16"/>
    <mergeCell ref="I16:J16"/>
    <mergeCell ref="K16:N16"/>
    <mergeCell ref="O16:S16"/>
    <mergeCell ref="T16:X16"/>
    <mergeCell ref="AG16:AG17"/>
    <mergeCell ref="AH16:AH17"/>
    <mergeCell ref="AL16:AL17"/>
    <mergeCell ref="C17:H17"/>
    <mergeCell ref="I17:J17"/>
    <mergeCell ref="K17:N17"/>
    <mergeCell ref="O17:S17"/>
    <mergeCell ref="T17:X17"/>
    <mergeCell ref="A19:AE19"/>
    <mergeCell ref="A20:AE20"/>
    <mergeCell ref="A21:AE21"/>
    <mergeCell ref="A22:B22"/>
    <mergeCell ref="C22:H22"/>
    <mergeCell ref="I22:J22"/>
    <mergeCell ref="K22:N22"/>
    <mergeCell ref="O22:S22"/>
    <mergeCell ref="T22:X22"/>
    <mergeCell ref="A23:B23"/>
    <mergeCell ref="C23:H23"/>
    <mergeCell ref="I23:J23"/>
    <mergeCell ref="K23:N23"/>
    <mergeCell ref="O23:S23"/>
    <mergeCell ref="T23:X23"/>
    <mergeCell ref="A24:B25"/>
    <mergeCell ref="C24:H24"/>
    <mergeCell ref="I24:J24"/>
    <mergeCell ref="K24:N24"/>
    <mergeCell ref="O24:S24"/>
    <mergeCell ref="T24:X24"/>
    <mergeCell ref="AG24:AG25"/>
    <mergeCell ref="AJ24:AJ25"/>
    <mergeCell ref="AL24:AL25"/>
    <mergeCell ref="C25:H25"/>
    <mergeCell ref="I25:J25"/>
    <mergeCell ref="K25:N25"/>
    <mergeCell ref="O25:S25"/>
    <mergeCell ref="T25:X25"/>
    <mergeCell ref="A27:AE27"/>
    <mergeCell ref="A28:B28"/>
    <mergeCell ref="C28:H28"/>
    <mergeCell ref="I28:J28"/>
    <mergeCell ref="K28:N28"/>
    <mergeCell ref="O28:S28"/>
    <mergeCell ref="T28:X28"/>
    <mergeCell ref="A29:B29"/>
    <mergeCell ref="C29:H29"/>
    <mergeCell ref="I29:J29"/>
    <mergeCell ref="K29:N29"/>
    <mergeCell ref="O29:S29"/>
    <mergeCell ref="T29:X29"/>
    <mergeCell ref="A30:B31"/>
    <mergeCell ref="C30:H30"/>
    <mergeCell ref="I30:J30"/>
    <mergeCell ref="K30:N30"/>
    <mergeCell ref="O30:S30"/>
    <mergeCell ref="T30:X30"/>
    <mergeCell ref="AG30:AG31"/>
    <mergeCell ref="AJ30:AJ31"/>
    <mergeCell ref="AL30:AL31"/>
    <mergeCell ref="C31:H31"/>
    <mergeCell ref="I31:J31"/>
    <mergeCell ref="K31:N31"/>
    <mergeCell ref="O31:S31"/>
    <mergeCell ref="T31:X31"/>
    <mergeCell ref="A33:AE33"/>
    <mergeCell ref="AF33:AG33"/>
    <mergeCell ref="A34:B34"/>
    <mergeCell ref="C34:H34"/>
    <mergeCell ref="I34:J34"/>
    <mergeCell ref="K34:N34"/>
    <mergeCell ref="O34:S34"/>
    <mergeCell ref="T34:X34"/>
    <mergeCell ref="A35:B35"/>
    <mergeCell ref="C35:H35"/>
    <mergeCell ref="I35:J35"/>
    <mergeCell ref="K35:N35"/>
    <mergeCell ref="O35:S35"/>
    <mergeCell ref="T35:X35"/>
    <mergeCell ref="A36:B37"/>
    <mergeCell ref="C36:H36"/>
    <mergeCell ref="I36:J36"/>
    <mergeCell ref="K36:N36"/>
    <mergeCell ref="O36:S36"/>
    <mergeCell ref="T36:X36"/>
    <mergeCell ref="AG36:AG37"/>
    <mergeCell ref="AJ36:AJ37"/>
    <mergeCell ref="AL36:AL37"/>
    <mergeCell ref="C37:H37"/>
    <mergeCell ref="I37:J37"/>
    <mergeCell ref="K37:N37"/>
    <mergeCell ref="O37:S37"/>
    <mergeCell ref="T37:X37"/>
    <mergeCell ref="A39:AE39"/>
    <mergeCell ref="AF39:AG39"/>
    <mergeCell ref="A40:B40"/>
    <mergeCell ref="C40:H40"/>
    <mergeCell ref="I40:J40"/>
    <mergeCell ref="K40:N40"/>
    <mergeCell ref="O40:S40"/>
    <mergeCell ref="T40:X40"/>
    <mergeCell ref="A41:B41"/>
    <mergeCell ref="C41:H41"/>
    <mergeCell ref="I41:J41"/>
    <mergeCell ref="K41:N41"/>
    <mergeCell ref="O41:S41"/>
    <mergeCell ref="T41:X41"/>
    <mergeCell ref="A42:B43"/>
    <mergeCell ref="C42:H42"/>
    <mergeCell ref="I42:J42"/>
    <mergeCell ref="K42:N42"/>
    <mergeCell ref="O42:S42"/>
    <mergeCell ref="T42:X42"/>
    <mergeCell ref="AG42:AG43"/>
    <mergeCell ref="AJ42:AJ43"/>
    <mergeCell ref="AL42:AL43"/>
    <mergeCell ref="C43:H43"/>
    <mergeCell ref="I43:J43"/>
    <mergeCell ref="K43:N43"/>
    <mergeCell ref="O43:S43"/>
    <mergeCell ref="T43:X43"/>
    <mergeCell ref="A45:AE45"/>
    <mergeCell ref="AF45:AG45"/>
    <mergeCell ref="A46:B46"/>
    <mergeCell ref="C46:H46"/>
    <mergeCell ref="I46:J46"/>
    <mergeCell ref="K46:N46"/>
    <mergeCell ref="O46:S46"/>
    <mergeCell ref="T46:X46"/>
    <mergeCell ref="A47:B47"/>
    <mergeCell ref="C47:H47"/>
    <mergeCell ref="I47:J47"/>
    <mergeCell ref="K47:N47"/>
    <mergeCell ref="O47:S47"/>
    <mergeCell ref="T47:X47"/>
    <mergeCell ref="A48:B49"/>
    <mergeCell ref="C48:H48"/>
    <mergeCell ref="I48:J48"/>
    <mergeCell ref="K48:N48"/>
    <mergeCell ref="O48:S48"/>
    <mergeCell ref="T48:X48"/>
    <mergeCell ref="AG48:AG49"/>
    <mergeCell ref="AJ48:AJ49"/>
    <mergeCell ref="AL48:AL49"/>
    <mergeCell ref="C49:H49"/>
    <mergeCell ref="I49:J49"/>
    <mergeCell ref="K49:N49"/>
    <mergeCell ref="O49:S49"/>
    <mergeCell ref="T49:X49"/>
    <mergeCell ref="A51:AE51"/>
    <mergeCell ref="AF51:AG51"/>
    <mergeCell ref="A52:B52"/>
    <mergeCell ref="C52:H52"/>
    <mergeCell ref="I52:J52"/>
    <mergeCell ref="K52:N52"/>
    <mergeCell ref="O52:S52"/>
    <mergeCell ref="T52:X52"/>
    <mergeCell ref="A53:B53"/>
    <mergeCell ref="C53:H53"/>
    <mergeCell ref="I53:J53"/>
    <mergeCell ref="K53:N53"/>
    <mergeCell ref="O53:S53"/>
    <mergeCell ref="T53:X53"/>
    <mergeCell ref="A54:B55"/>
    <mergeCell ref="C54:H54"/>
    <mergeCell ref="I54:J54"/>
    <mergeCell ref="K54:N54"/>
    <mergeCell ref="O54:S54"/>
    <mergeCell ref="T54:X54"/>
    <mergeCell ref="AG54:AG55"/>
    <mergeCell ref="AJ54:AJ55"/>
    <mergeCell ref="AL54:AL55"/>
    <mergeCell ref="C55:H55"/>
    <mergeCell ref="I55:J55"/>
    <mergeCell ref="K55:N55"/>
    <mergeCell ref="O55:S55"/>
    <mergeCell ref="T55:X55"/>
    <mergeCell ref="A57:AE57"/>
    <mergeCell ref="AF57:AG57"/>
    <mergeCell ref="A58:B58"/>
    <mergeCell ref="C58:H58"/>
    <mergeCell ref="I58:J58"/>
    <mergeCell ref="K58:N58"/>
    <mergeCell ref="O58:S58"/>
    <mergeCell ref="T58:X58"/>
    <mergeCell ref="A59:B59"/>
    <mergeCell ref="C59:H59"/>
    <mergeCell ref="I59:J59"/>
    <mergeCell ref="K59:N59"/>
    <mergeCell ref="O59:S59"/>
    <mergeCell ref="T59:X59"/>
    <mergeCell ref="A60:B61"/>
    <mergeCell ref="C60:H60"/>
    <mergeCell ref="I60:J60"/>
    <mergeCell ref="K60:N60"/>
    <mergeCell ref="O60:S60"/>
    <mergeCell ref="T60:X60"/>
    <mergeCell ref="AG60:AG61"/>
    <mergeCell ref="AJ60:AJ61"/>
    <mergeCell ref="AL60:AL61"/>
    <mergeCell ref="C61:H61"/>
    <mergeCell ref="I61:J61"/>
    <mergeCell ref="K61:N61"/>
    <mergeCell ref="O61:S61"/>
    <mergeCell ref="T61:X61"/>
    <mergeCell ref="A63:AE63"/>
    <mergeCell ref="AF63:AG63"/>
    <mergeCell ref="A64:B64"/>
    <mergeCell ref="C64:H64"/>
    <mergeCell ref="I64:J64"/>
    <mergeCell ref="K64:N64"/>
    <mergeCell ref="O64:S64"/>
    <mergeCell ref="T64:X64"/>
    <mergeCell ref="A65:B65"/>
    <mergeCell ref="C65:H65"/>
    <mergeCell ref="I65:J65"/>
    <mergeCell ref="K65:N65"/>
    <mergeCell ref="O65:S65"/>
    <mergeCell ref="T65:X65"/>
    <mergeCell ref="A66:B67"/>
    <mergeCell ref="C66:H66"/>
    <mergeCell ref="I66:J66"/>
    <mergeCell ref="K66:N66"/>
    <mergeCell ref="O66:S66"/>
    <mergeCell ref="T66:X66"/>
    <mergeCell ref="AG66:AG67"/>
    <mergeCell ref="AJ66:AJ67"/>
    <mergeCell ref="AL66:AL67"/>
    <mergeCell ref="C67:H67"/>
    <mergeCell ref="I67:J67"/>
    <mergeCell ref="K67:N67"/>
    <mergeCell ref="O67:S67"/>
    <mergeCell ref="T67:X67"/>
    <mergeCell ref="A69:AE69"/>
    <mergeCell ref="AF69:AG69"/>
    <mergeCell ref="A70:B70"/>
    <mergeCell ref="C70:H70"/>
    <mergeCell ref="I70:J70"/>
    <mergeCell ref="K70:N70"/>
    <mergeCell ref="O70:S70"/>
    <mergeCell ref="T70:X70"/>
    <mergeCell ref="A71:B71"/>
    <mergeCell ref="C71:H71"/>
    <mergeCell ref="I71:J71"/>
    <mergeCell ref="K71:N71"/>
    <mergeCell ref="O71:S71"/>
    <mergeCell ref="T71:X71"/>
    <mergeCell ref="A72:B73"/>
    <mergeCell ref="C72:H72"/>
    <mergeCell ref="I72:J72"/>
    <mergeCell ref="K72:N72"/>
    <mergeCell ref="O72:S72"/>
    <mergeCell ref="T72:X72"/>
    <mergeCell ref="AG72:AG73"/>
    <mergeCell ref="AJ72:AJ73"/>
    <mergeCell ref="AL72:AL73"/>
    <mergeCell ref="C73:H73"/>
    <mergeCell ref="I73:J73"/>
    <mergeCell ref="K73:N73"/>
    <mergeCell ref="O73:S73"/>
    <mergeCell ref="T73:X73"/>
    <mergeCell ref="A75:AE75"/>
    <mergeCell ref="AF75:AG75"/>
    <mergeCell ref="A76:B76"/>
    <mergeCell ref="C76:H76"/>
    <mergeCell ref="I76:J76"/>
    <mergeCell ref="K76:N76"/>
    <mergeCell ref="O76:S76"/>
    <mergeCell ref="T76:X76"/>
    <mergeCell ref="A77:B77"/>
    <mergeCell ref="C77:H77"/>
    <mergeCell ref="I77:J77"/>
    <mergeCell ref="K77:N77"/>
    <mergeCell ref="O77:S77"/>
    <mergeCell ref="T77:X77"/>
    <mergeCell ref="A78:B79"/>
    <mergeCell ref="C78:H78"/>
    <mergeCell ref="I78:J78"/>
    <mergeCell ref="K78:N78"/>
    <mergeCell ref="O78:S78"/>
    <mergeCell ref="T78:X78"/>
    <mergeCell ref="AL78:AL79"/>
    <mergeCell ref="C79:H79"/>
    <mergeCell ref="I79:J79"/>
    <mergeCell ref="K79:N79"/>
    <mergeCell ref="O79:S79"/>
    <mergeCell ref="T79:X79"/>
    <mergeCell ref="O84:S84"/>
    <mergeCell ref="O85:S85"/>
    <mergeCell ref="O86:S86"/>
    <mergeCell ref="O87:S87"/>
    <mergeCell ref="AG78:AG79"/>
    <mergeCell ref="AJ78:AJ7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00FF"/>
  </sheetPr>
  <dimension ref="A1:AT150"/>
  <sheetViews>
    <sheetView zoomScalePageLayoutView="0" workbookViewId="0" topLeftCell="A13">
      <selection activeCell="A10" sqref="A1:IV16384"/>
    </sheetView>
  </sheetViews>
  <sheetFormatPr defaultColWidth="3.375" defaultRowHeight="12.75"/>
  <cols>
    <col min="1" max="1" width="3.75390625" style="0" customWidth="1"/>
    <col min="2" max="2" width="2.75390625" style="0" customWidth="1"/>
    <col min="3" max="7" width="3.125" style="0" customWidth="1"/>
    <col min="8" max="8" width="1.625" style="0" customWidth="1"/>
    <col min="9" max="9" width="3.375" style="0" customWidth="1"/>
    <col min="10" max="10" width="5.125" style="0" customWidth="1"/>
    <col min="11" max="29" width="3.375" style="0" customWidth="1"/>
    <col min="30" max="30" width="3.25390625" style="0" customWidth="1"/>
    <col min="31" max="31" width="3.375" style="0" customWidth="1"/>
    <col min="32" max="32" width="0.12890625" style="0" customWidth="1"/>
    <col min="33" max="33" width="12.875" style="16" hidden="1" customWidth="1"/>
    <col min="34" max="35" width="1.875" style="0" hidden="1" customWidth="1"/>
    <col min="36" max="36" width="12.875" style="0" hidden="1" customWidth="1"/>
    <col min="37" max="37" width="1.625" style="0" hidden="1" customWidth="1"/>
    <col min="38" max="38" width="12.25390625" style="0" hidden="1" customWidth="1"/>
    <col min="39" max="39" width="4.25390625" style="0" customWidth="1"/>
    <col min="40" max="40" width="4.375" style="0" customWidth="1"/>
    <col min="41" max="44" width="3.375" style="0" customWidth="1"/>
    <col min="45" max="45" width="9.125" style="0" customWidth="1"/>
    <col min="46" max="46" width="11.25390625" style="0" customWidth="1"/>
    <col min="47" max="50" width="3.375" style="0" customWidth="1"/>
    <col min="51" max="51" width="11.125" style="0" customWidth="1"/>
    <col min="52" max="52" width="8.125" style="0" customWidth="1"/>
  </cols>
  <sheetData>
    <row r="1" spans="20:34" s="13" customFormat="1" ht="16.5" hidden="1">
      <c r="T1" s="14" t="s">
        <v>26</v>
      </c>
      <c r="U1" s="14"/>
      <c r="V1" s="14"/>
      <c r="W1" s="14"/>
      <c r="X1" s="14"/>
      <c r="Y1" s="14"/>
      <c r="Z1" s="14"/>
      <c r="AA1" s="14"/>
      <c r="AB1" s="14"/>
      <c r="AC1" s="14"/>
      <c r="AD1" s="14"/>
      <c r="AE1" s="14"/>
      <c r="AG1" s="15"/>
      <c r="AH1"/>
    </row>
    <row r="2" spans="20:34" s="13" customFormat="1" ht="16.5" hidden="1">
      <c r="T2" s="14" t="s">
        <v>27</v>
      </c>
      <c r="U2" s="14"/>
      <c r="V2" s="14"/>
      <c r="W2" s="14"/>
      <c r="X2" s="14"/>
      <c r="Y2" s="14"/>
      <c r="Z2" s="14"/>
      <c r="AA2" s="14"/>
      <c r="AB2" s="14"/>
      <c r="AC2" s="14"/>
      <c r="AD2" s="14"/>
      <c r="AE2" s="14"/>
      <c r="AG2" s="15"/>
      <c r="AH2"/>
    </row>
    <row r="3" spans="20:34" s="13" customFormat="1" ht="17.25" customHeight="1" hidden="1">
      <c r="T3" s="14" t="s">
        <v>28</v>
      </c>
      <c r="U3" s="14"/>
      <c r="V3" s="14"/>
      <c r="W3" s="14"/>
      <c r="X3" s="14"/>
      <c r="Y3" s="14"/>
      <c r="Z3" s="14"/>
      <c r="AA3" s="14"/>
      <c r="AB3" s="14"/>
      <c r="AC3" s="14"/>
      <c r="AD3" s="14"/>
      <c r="AE3" s="14"/>
      <c r="AG3" s="15"/>
      <c r="AH3"/>
    </row>
    <row r="4" ht="12.75" hidden="1"/>
    <row r="5" spans="1:32" ht="20.25" customHeight="1" hidden="1">
      <c r="A5" s="95" t="s">
        <v>0</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1"/>
    </row>
    <row r="6" spans="1:32" ht="20.25" customHeight="1" hidden="1">
      <c r="A6" s="95" t="s">
        <v>1</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1"/>
    </row>
    <row r="7" spans="1:32" ht="20.25" customHeight="1" hidden="1">
      <c r="A7" s="93" t="s">
        <v>29</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1"/>
      <c r="AF7" s="1"/>
    </row>
    <row r="8" spans="1:32" ht="20.25" customHeight="1" hidden="1">
      <c r="A8" s="97" t="s">
        <v>95</v>
      </c>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12"/>
    </row>
    <row r="9" spans="1:35" ht="20.25" customHeight="1" hidden="1">
      <c r="A9" s="93" t="s">
        <v>96</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2"/>
      <c r="AI9" s="17"/>
    </row>
    <row r="10" spans="35:38" ht="12.75">
      <c r="AI10" s="18"/>
      <c r="AJ10" s="86" t="s">
        <v>53</v>
      </c>
      <c r="AL10" s="86" t="s">
        <v>30</v>
      </c>
    </row>
    <row r="11" spans="1:38" s="21" customFormat="1" ht="15.75">
      <c r="A11" s="163" t="s">
        <v>110</v>
      </c>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
      <c r="AG11" s="16"/>
      <c r="AH11" s="19"/>
      <c r="AI11" s="20"/>
      <c r="AJ11" s="87"/>
      <c r="AL11" s="87"/>
    </row>
    <row r="12" spans="1:35" s="5" customFormat="1" ht="15">
      <c r="A12" s="98" t="s">
        <v>3</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c r="AI12" s="22"/>
    </row>
    <row r="13" ht="12.75">
      <c r="AI13" s="17"/>
    </row>
    <row r="14" spans="1:35" ht="45.75" customHeight="1">
      <c r="A14" s="99" t="s">
        <v>4</v>
      </c>
      <c r="B14" s="100"/>
      <c r="C14" s="101" t="s">
        <v>31</v>
      </c>
      <c r="D14" s="102"/>
      <c r="E14" s="102"/>
      <c r="F14" s="102"/>
      <c r="G14" s="102"/>
      <c r="H14" s="103"/>
      <c r="I14" s="104" t="s">
        <v>5</v>
      </c>
      <c r="J14" s="104"/>
      <c r="K14" s="104" t="s">
        <v>32</v>
      </c>
      <c r="L14" s="104"/>
      <c r="M14" s="104"/>
      <c r="N14" s="104"/>
      <c r="O14" s="104" t="s">
        <v>111</v>
      </c>
      <c r="P14" s="104"/>
      <c r="Q14" s="104"/>
      <c r="R14" s="104"/>
      <c r="S14" s="104"/>
      <c r="T14" s="104" t="s">
        <v>6</v>
      </c>
      <c r="U14" s="104"/>
      <c r="V14" s="104"/>
      <c r="W14" s="104"/>
      <c r="X14" s="104"/>
      <c r="AI14" s="17"/>
    </row>
    <row r="15" spans="1:38" s="23" customFormat="1" ht="12.75">
      <c r="A15" s="117">
        <v>1</v>
      </c>
      <c r="B15" s="118"/>
      <c r="C15" s="117">
        <v>2</v>
      </c>
      <c r="D15" s="119"/>
      <c r="E15" s="119"/>
      <c r="F15" s="119"/>
      <c r="G15" s="119"/>
      <c r="H15" s="118"/>
      <c r="I15" s="90">
        <v>3</v>
      </c>
      <c r="J15" s="90"/>
      <c r="K15" s="90">
        <v>4</v>
      </c>
      <c r="L15" s="90"/>
      <c r="M15" s="90"/>
      <c r="N15" s="90"/>
      <c r="O15" s="90">
        <v>5</v>
      </c>
      <c r="P15" s="90"/>
      <c r="Q15" s="90"/>
      <c r="R15" s="90"/>
      <c r="S15" s="90"/>
      <c r="T15" s="90">
        <v>6</v>
      </c>
      <c r="U15" s="90"/>
      <c r="V15" s="90"/>
      <c r="W15" s="90"/>
      <c r="X15" s="90"/>
      <c r="AG15" s="16" t="s">
        <v>33</v>
      </c>
      <c r="AH15"/>
      <c r="AI15" s="24"/>
      <c r="AJ15" s="16" t="s">
        <v>34</v>
      </c>
      <c r="AL15" s="16" t="s">
        <v>35</v>
      </c>
    </row>
    <row r="16" spans="1:38" ht="12.75">
      <c r="A16" s="164" t="s">
        <v>112</v>
      </c>
      <c r="B16" s="165"/>
      <c r="C16" s="109" t="s">
        <v>113</v>
      </c>
      <c r="D16" s="110"/>
      <c r="E16" s="110"/>
      <c r="F16" s="110"/>
      <c r="G16" s="110"/>
      <c r="H16" s="111"/>
      <c r="I16" s="112" t="s">
        <v>9</v>
      </c>
      <c r="J16" s="113"/>
      <c r="K16" s="114">
        <v>6.96</v>
      </c>
      <c r="L16" s="114"/>
      <c r="M16" s="114"/>
      <c r="N16" s="114"/>
      <c r="O16" s="115">
        <v>0</v>
      </c>
      <c r="P16" s="115"/>
      <c r="Q16" s="115"/>
      <c r="R16" s="115"/>
      <c r="S16" s="115"/>
      <c r="T16" s="116">
        <f>K16</f>
        <v>6.96</v>
      </c>
      <c r="U16" s="116"/>
      <c r="V16" s="116"/>
      <c r="W16" s="116"/>
      <c r="X16" s="116"/>
      <c r="AG16" s="42" t="e">
        <f>T16+#REF!</f>
        <v>#REF!</v>
      </c>
      <c r="AI16" s="17"/>
      <c r="AJ16" s="42">
        <v>151.33</v>
      </c>
      <c r="AL16" s="44" t="e">
        <f>AG16/AJ16</f>
        <v>#REF!</v>
      </c>
    </row>
    <row r="17" ht="12.75">
      <c r="AI17" s="17"/>
    </row>
    <row r="18" spans="1:35" s="5" customFormat="1" ht="15">
      <c r="A18" s="98" t="s">
        <v>12</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25"/>
      <c r="AG18" s="25"/>
      <c r="AH18"/>
      <c r="AI18" s="22"/>
    </row>
    <row r="19" spans="1:38" s="21" customFormat="1" ht="15.75">
      <c r="A19" s="163" t="s">
        <v>114</v>
      </c>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
      <c r="AG19" s="16"/>
      <c r="AH19" s="19"/>
      <c r="AI19" s="20"/>
      <c r="AJ19" s="56"/>
      <c r="AL19" s="56"/>
    </row>
    <row r="20" ht="12.75">
      <c r="AI20" s="17"/>
    </row>
    <row r="21" spans="1:33" s="27" customFormat="1" ht="44.25" customHeight="1">
      <c r="A21" s="124" t="s">
        <v>36</v>
      </c>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26"/>
      <c r="AG21" s="26"/>
    </row>
    <row r="22" spans="1:35" ht="51" customHeight="1">
      <c r="A22" s="99" t="s">
        <v>4</v>
      </c>
      <c r="B22" s="100"/>
      <c r="C22" s="101" t="s">
        <v>31</v>
      </c>
      <c r="D22" s="102"/>
      <c r="E22" s="102"/>
      <c r="F22" s="102"/>
      <c r="G22" s="102"/>
      <c r="H22" s="103"/>
      <c r="I22" s="104" t="s">
        <v>5</v>
      </c>
      <c r="J22" s="104"/>
      <c r="K22" s="104" t="s">
        <v>32</v>
      </c>
      <c r="L22" s="104"/>
      <c r="M22" s="104"/>
      <c r="N22" s="104"/>
      <c r="O22" s="104" t="s">
        <v>111</v>
      </c>
      <c r="P22" s="104"/>
      <c r="Q22" s="104"/>
      <c r="R22" s="104"/>
      <c r="S22" s="104"/>
      <c r="T22" s="104" t="s">
        <v>6</v>
      </c>
      <c r="U22" s="104"/>
      <c r="V22" s="104"/>
      <c r="W22" s="104"/>
      <c r="X22" s="104"/>
      <c r="AI22" s="17"/>
    </row>
    <row r="23" spans="1:38" ht="12.75" customHeight="1">
      <c r="A23" s="117">
        <v>1</v>
      </c>
      <c r="B23" s="118"/>
      <c r="C23" s="117">
        <v>2</v>
      </c>
      <c r="D23" s="119"/>
      <c r="E23" s="119"/>
      <c r="F23" s="119"/>
      <c r="G23" s="119"/>
      <c r="H23" s="118"/>
      <c r="I23" s="90">
        <v>3</v>
      </c>
      <c r="J23" s="90"/>
      <c r="K23" s="90">
        <v>4</v>
      </c>
      <c r="L23" s="90"/>
      <c r="M23" s="90"/>
      <c r="N23" s="90"/>
      <c r="O23" s="90">
        <v>5</v>
      </c>
      <c r="P23" s="90"/>
      <c r="Q23" s="90"/>
      <c r="R23" s="90"/>
      <c r="S23" s="90"/>
      <c r="T23" s="90">
        <v>6</v>
      </c>
      <c r="U23" s="90"/>
      <c r="V23" s="90"/>
      <c r="W23" s="90"/>
      <c r="X23" s="90"/>
      <c r="AG23" s="16" t="s">
        <v>37</v>
      </c>
      <c r="AI23" s="17"/>
      <c r="AJ23" s="16" t="s">
        <v>37</v>
      </c>
      <c r="AL23" s="16" t="s">
        <v>35</v>
      </c>
    </row>
    <row r="24" spans="1:38" ht="12.75" customHeight="1">
      <c r="A24" s="164" t="s">
        <v>112</v>
      </c>
      <c r="B24" s="165"/>
      <c r="C24" s="109" t="s">
        <v>113</v>
      </c>
      <c r="D24" s="110"/>
      <c r="E24" s="110"/>
      <c r="F24" s="110"/>
      <c r="G24" s="110"/>
      <c r="H24" s="111"/>
      <c r="I24" s="112" t="s">
        <v>9</v>
      </c>
      <c r="J24" s="113"/>
      <c r="K24" s="116">
        <f>K16</f>
        <v>6.96</v>
      </c>
      <c r="L24" s="116"/>
      <c r="M24" s="116"/>
      <c r="N24" s="116"/>
      <c r="O24" s="126">
        <v>7.9259</v>
      </c>
      <c r="P24" s="126"/>
      <c r="Q24" s="126"/>
      <c r="R24" s="126"/>
      <c r="S24" s="126"/>
      <c r="T24" s="116">
        <f>K24*O24</f>
        <v>55.164264</v>
      </c>
      <c r="U24" s="116"/>
      <c r="V24" s="116"/>
      <c r="W24" s="116"/>
      <c r="X24" s="116"/>
      <c r="AG24" s="42" t="e">
        <f>T24+#REF!</f>
        <v>#REF!</v>
      </c>
      <c r="AI24" s="17"/>
      <c r="AJ24" s="43">
        <v>844.99</v>
      </c>
      <c r="AL24" s="44" t="e">
        <f>AG24/AJ24</f>
        <v>#REF!</v>
      </c>
    </row>
    <row r="25" spans="4:35" ht="12.75">
      <c r="D25" s="45"/>
      <c r="E25" s="45"/>
      <c r="F25" s="45"/>
      <c r="G25" s="45"/>
      <c r="H25" s="45"/>
      <c r="I25" s="45"/>
      <c r="J25" s="45"/>
      <c r="AI25" s="17"/>
    </row>
    <row r="26" spans="1:33" s="27" customFormat="1" ht="39" customHeight="1">
      <c r="A26" s="124" t="s">
        <v>98</v>
      </c>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26"/>
      <c r="AG26" s="26"/>
    </row>
    <row r="27" spans="1:35" ht="51" customHeight="1">
      <c r="A27" s="99" t="s">
        <v>4</v>
      </c>
      <c r="B27" s="100"/>
      <c r="C27" s="101" t="s">
        <v>31</v>
      </c>
      <c r="D27" s="102"/>
      <c r="E27" s="102"/>
      <c r="F27" s="102"/>
      <c r="G27" s="102"/>
      <c r="H27" s="103"/>
      <c r="I27" s="104" t="s">
        <v>5</v>
      </c>
      <c r="J27" s="104"/>
      <c r="K27" s="104" t="s">
        <v>32</v>
      </c>
      <c r="L27" s="104"/>
      <c r="M27" s="104"/>
      <c r="N27" s="104"/>
      <c r="O27" s="104" t="s">
        <v>111</v>
      </c>
      <c r="P27" s="104"/>
      <c r="Q27" s="104"/>
      <c r="R27" s="104"/>
      <c r="S27" s="104"/>
      <c r="T27" s="104" t="s">
        <v>6</v>
      </c>
      <c r="U27" s="104"/>
      <c r="V27" s="104"/>
      <c r="W27" s="104"/>
      <c r="X27" s="104"/>
      <c r="AI27" s="17"/>
    </row>
    <row r="28" spans="1:38" ht="12.75" customHeight="1">
      <c r="A28" s="117">
        <v>1</v>
      </c>
      <c r="B28" s="118"/>
      <c r="C28" s="117">
        <v>2</v>
      </c>
      <c r="D28" s="119"/>
      <c r="E28" s="119"/>
      <c r="F28" s="119"/>
      <c r="G28" s="119"/>
      <c r="H28" s="118"/>
      <c r="I28" s="90">
        <v>3</v>
      </c>
      <c r="J28" s="90"/>
      <c r="K28" s="90">
        <v>4</v>
      </c>
      <c r="L28" s="90"/>
      <c r="M28" s="90"/>
      <c r="N28" s="90"/>
      <c r="O28" s="90">
        <v>5</v>
      </c>
      <c r="P28" s="90"/>
      <c r="Q28" s="90"/>
      <c r="R28" s="90"/>
      <c r="S28" s="90"/>
      <c r="T28" s="90">
        <v>6</v>
      </c>
      <c r="U28" s="90"/>
      <c r="V28" s="90"/>
      <c r="W28" s="90"/>
      <c r="X28" s="90"/>
      <c r="AI28" s="17"/>
      <c r="AJ28" s="16"/>
      <c r="AL28" s="16"/>
    </row>
    <row r="29" spans="1:38" ht="12.75" customHeight="1">
      <c r="A29" s="164" t="s">
        <v>112</v>
      </c>
      <c r="B29" s="165"/>
      <c r="C29" s="109" t="s">
        <v>113</v>
      </c>
      <c r="D29" s="110"/>
      <c r="E29" s="110"/>
      <c r="F29" s="110"/>
      <c r="G29" s="110"/>
      <c r="H29" s="111"/>
      <c r="I29" s="112" t="s">
        <v>9</v>
      </c>
      <c r="J29" s="113"/>
      <c r="K29" s="116">
        <f>K16</f>
        <v>6.96</v>
      </c>
      <c r="L29" s="116"/>
      <c r="M29" s="116"/>
      <c r="N29" s="116"/>
      <c r="O29" s="126">
        <v>7.7486</v>
      </c>
      <c r="P29" s="126"/>
      <c r="Q29" s="126"/>
      <c r="R29" s="126"/>
      <c r="S29" s="126"/>
      <c r="T29" s="116">
        <f>K29*O29</f>
        <v>53.930256</v>
      </c>
      <c r="U29" s="116"/>
      <c r="V29" s="116"/>
      <c r="W29" s="116"/>
      <c r="X29" s="116"/>
      <c r="AG29" s="42" t="e">
        <f>T29+#REF!</f>
        <v>#REF!</v>
      </c>
      <c r="AI29" s="17"/>
      <c r="AJ29" s="43">
        <v>810.49</v>
      </c>
      <c r="AL29" s="44" t="e">
        <f>AG29/AJ29</f>
        <v>#REF!</v>
      </c>
    </row>
    <row r="30" spans="4:35" ht="12.75">
      <c r="D30" s="45"/>
      <c r="E30" s="45"/>
      <c r="F30" s="45"/>
      <c r="G30" s="45"/>
      <c r="H30" s="45"/>
      <c r="I30" s="45"/>
      <c r="J30" s="45"/>
      <c r="AI30" s="17"/>
    </row>
    <row r="31" spans="1:33" s="27" customFormat="1" ht="40.5" customHeight="1">
      <c r="A31" s="124" t="s">
        <v>38</v>
      </c>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row>
    <row r="32" spans="1:35" ht="51" customHeight="1">
      <c r="A32" s="99" t="s">
        <v>4</v>
      </c>
      <c r="B32" s="100"/>
      <c r="C32" s="101" t="s">
        <v>31</v>
      </c>
      <c r="D32" s="102"/>
      <c r="E32" s="102"/>
      <c r="F32" s="102"/>
      <c r="G32" s="102"/>
      <c r="H32" s="103"/>
      <c r="I32" s="104" t="s">
        <v>5</v>
      </c>
      <c r="J32" s="104"/>
      <c r="K32" s="104" t="s">
        <v>32</v>
      </c>
      <c r="L32" s="104"/>
      <c r="M32" s="104"/>
      <c r="N32" s="104"/>
      <c r="O32" s="104" t="s">
        <v>111</v>
      </c>
      <c r="P32" s="104"/>
      <c r="Q32" s="104"/>
      <c r="R32" s="104"/>
      <c r="S32" s="104"/>
      <c r="T32" s="104" t="s">
        <v>6</v>
      </c>
      <c r="U32" s="104"/>
      <c r="V32" s="104"/>
      <c r="W32" s="104"/>
      <c r="X32" s="104"/>
      <c r="AI32" s="17"/>
    </row>
    <row r="33" spans="1:38" ht="12.75" customHeight="1">
      <c r="A33" s="117">
        <v>1</v>
      </c>
      <c r="B33" s="118"/>
      <c r="C33" s="117">
        <v>2</v>
      </c>
      <c r="D33" s="119"/>
      <c r="E33" s="119"/>
      <c r="F33" s="119"/>
      <c r="G33" s="119"/>
      <c r="H33" s="118"/>
      <c r="I33" s="90">
        <v>3</v>
      </c>
      <c r="J33" s="90"/>
      <c r="K33" s="90">
        <v>4</v>
      </c>
      <c r="L33" s="90"/>
      <c r="M33" s="90"/>
      <c r="N33" s="90"/>
      <c r="O33" s="90">
        <v>5</v>
      </c>
      <c r="P33" s="90"/>
      <c r="Q33" s="90"/>
      <c r="R33" s="90"/>
      <c r="S33" s="90"/>
      <c r="T33" s="90">
        <v>6</v>
      </c>
      <c r="U33" s="90"/>
      <c r="V33" s="90"/>
      <c r="W33" s="90"/>
      <c r="X33" s="90"/>
      <c r="AI33" s="17"/>
      <c r="AJ33" s="16"/>
      <c r="AL33" s="16"/>
    </row>
    <row r="34" spans="1:38" ht="12.75" customHeight="1">
      <c r="A34" s="164" t="s">
        <v>112</v>
      </c>
      <c r="B34" s="165"/>
      <c r="C34" s="109" t="s">
        <v>113</v>
      </c>
      <c r="D34" s="110"/>
      <c r="E34" s="110"/>
      <c r="F34" s="110"/>
      <c r="G34" s="110"/>
      <c r="H34" s="111"/>
      <c r="I34" s="112" t="s">
        <v>9</v>
      </c>
      <c r="J34" s="113"/>
      <c r="K34" s="116">
        <f>K16</f>
        <v>6.96</v>
      </c>
      <c r="L34" s="116"/>
      <c r="M34" s="116"/>
      <c r="N34" s="116"/>
      <c r="O34" s="126">
        <v>7.5712</v>
      </c>
      <c r="P34" s="126"/>
      <c r="Q34" s="126"/>
      <c r="R34" s="126"/>
      <c r="S34" s="126"/>
      <c r="T34" s="116">
        <f>K34*O34</f>
        <v>52.695552</v>
      </c>
      <c r="U34" s="116"/>
      <c r="V34" s="116"/>
      <c r="W34" s="116"/>
      <c r="X34" s="116"/>
      <c r="AG34" s="42" t="e">
        <f>T34+#REF!</f>
        <v>#REF!</v>
      </c>
      <c r="AI34" s="17"/>
      <c r="AJ34" s="43">
        <v>777.52</v>
      </c>
      <c r="AL34" s="44" t="e">
        <f>AG34/AJ34</f>
        <v>#REF!</v>
      </c>
    </row>
    <row r="35" spans="4:35" ht="12.75">
      <c r="D35" s="45"/>
      <c r="E35" s="45"/>
      <c r="F35" s="45"/>
      <c r="G35" s="45"/>
      <c r="H35" s="45"/>
      <c r="I35" s="45"/>
      <c r="J35" s="45"/>
      <c r="AI35" s="17"/>
    </row>
    <row r="36" spans="1:33" s="27" customFormat="1" ht="29.25" customHeight="1">
      <c r="A36" s="124" t="s">
        <v>39</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row>
    <row r="37" spans="1:35" ht="51" customHeight="1">
      <c r="A37" s="99" t="s">
        <v>4</v>
      </c>
      <c r="B37" s="100"/>
      <c r="C37" s="101" t="s">
        <v>31</v>
      </c>
      <c r="D37" s="102"/>
      <c r="E37" s="102"/>
      <c r="F37" s="102"/>
      <c r="G37" s="102"/>
      <c r="H37" s="103"/>
      <c r="I37" s="104" t="s">
        <v>5</v>
      </c>
      <c r="J37" s="104"/>
      <c r="K37" s="104" t="s">
        <v>32</v>
      </c>
      <c r="L37" s="104"/>
      <c r="M37" s="104"/>
      <c r="N37" s="104"/>
      <c r="O37" s="104" t="s">
        <v>111</v>
      </c>
      <c r="P37" s="104"/>
      <c r="Q37" s="104"/>
      <c r="R37" s="104"/>
      <c r="S37" s="104"/>
      <c r="T37" s="104" t="s">
        <v>6</v>
      </c>
      <c r="U37" s="104"/>
      <c r="V37" s="104"/>
      <c r="W37" s="104"/>
      <c r="X37" s="104"/>
      <c r="AI37" s="17"/>
    </row>
    <row r="38" spans="1:38" ht="12.75" customHeight="1">
      <c r="A38" s="117">
        <v>1</v>
      </c>
      <c r="B38" s="118"/>
      <c r="C38" s="117">
        <v>2</v>
      </c>
      <c r="D38" s="119"/>
      <c r="E38" s="119"/>
      <c r="F38" s="119"/>
      <c r="G38" s="119"/>
      <c r="H38" s="118"/>
      <c r="I38" s="90">
        <v>3</v>
      </c>
      <c r="J38" s="90"/>
      <c r="K38" s="90">
        <v>4</v>
      </c>
      <c r="L38" s="90"/>
      <c r="M38" s="90"/>
      <c r="N38" s="90"/>
      <c r="O38" s="90">
        <v>5</v>
      </c>
      <c r="P38" s="90"/>
      <c r="Q38" s="90"/>
      <c r="R38" s="90"/>
      <c r="S38" s="90"/>
      <c r="T38" s="90">
        <v>6</v>
      </c>
      <c r="U38" s="90"/>
      <c r="V38" s="90"/>
      <c r="W38" s="90"/>
      <c r="X38" s="90"/>
      <c r="AI38" s="17"/>
      <c r="AJ38" s="16"/>
      <c r="AL38" s="16"/>
    </row>
    <row r="39" spans="1:38" ht="12.75" customHeight="1">
      <c r="A39" s="164" t="s">
        <v>112</v>
      </c>
      <c r="B39" s="165"/>
      <c r="C39" s="109" t="s">
        <v>113</v>
      </c>
      <c r="D39" s="110"/>
      <c r="E39" s="110"/>
      <c r="F39" s="110"/>
      <c r="G39" s="110"/>
      <c r="H39" s="111"/>
      <c r="I39" s="112" t="s">
        <v>9</v>
      </c>
      <c r="J39" s="113"/>
      <c r="K39" s="116">
        <f>K16</f>
        <v>6.96</v>
      </c>
      <c r="L39" s="116"/>
      <c r="M39" s="116"/>
      <c r="N39" s="116"/>
      <c r="O39" s="126">
        <v>7.1278</v>
      </c>
      <c r="P39" s="126"/>
      <c r="Q39" s="126"/>
      <c r="R39" s="126"/>
      <c r="S39" s="126"/>
      <c r="T39" s="116">
        <f>K39*O39</f>
        <v>49.609488</v>
      </c>
      <c r="U39" s="116"/>
      <c r="V39" s="116"/>
      <c r="W39" s="116"/>
      <c r="X39" s="116"/>
      <c r="AG39" s="42" t="e">
        <f>T39+#REF!</f>
        <v>#REF!</v>
      </c>
      <c r="AI39" s="17"/>
      <c r="AJ39" s="43">
        <v>693.58</v>
      </c>
      <c r="AL39" s="44" t="e">
        <f>AG39/AJ39</f>
        <v>#REF!</v>
      </c>
    </row>
    <row r="40" spans="4:35" ht="12.75">
      <c r="D40" s="45"/>
      <c r="E40" s="45"/>
      <c r="F40" s="45"/>
      <c r="G40" s="45"/>
      <c r="H40" s="45"/>
      <c r="I40" s="45"/>
      <c r="J40" s="45"/>
      <c r="AI40" s="17"/>
    </row>
    <row r="41" spans="1:33" s="27" customFormat="1" ht="40.5" customHeight="1">
      <c r="A41" s="124" t="s">
        <v>40</v>
      </c>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row>
    <row r="42" spans="1:35" ht="51" customHeight="1">
      <c r="A42" s="99" t="s">
        <v>4</v>
      </c>
      <c r="B42" s="100"/>
      <c r="C42" s="101" t="s">
        <v>31</v>
      </c>
      <c r="D42" s="102"/>
      <c r="E42" s="102"/>
      <c r="F42" s="102"/>
      <c r="G42" s="102"/>
      <c r="H42" s="103"/>
      <c r="I42" s="104" t="s">
        <v>5</v>
      </c>
      <c r="J42" s="104"/>
      <c r="K42" s="104" t="s">
        <v>32</v>
      </c>
      <c r="L42" s="104"/>
      <c r="M42" s="104"/>
      <c r="N42" s="104"/>
      <c r="O42" s="104" t="s">
        <v>111</v>
      </c>
      <c r="P42" s="104"/>
      <c r="Q42" s="104"/>
      <c r="R42" s="104"/>
      <c r="S42" s="104"/>
      <c r="T42" s="104" t="s">
        <v>6</v>
      </c>
      <c r="U42" s="104"/>
      <c r="V42" s="104"/>
      <c r="W42" s="104"/>
      <c r="X42" s="104"/>
      <c r="AI42" s="17"/>
    </row>
    <row r="43" spans="1:38" ht="12.75" customHeight="1">
      <c r="A43" s="117">
        <v>1</v>
      </c>
      <c r="B43" s="118"/>
      <c r="C43" s="117">
        <v>2</v>
      </c>
      <c r="D43" s="119"/>
      <c r="E43" s="119"/>
      <c r="F43" s="119"/>
      <c r="G43" s="119"/>
      <c r="H43" s="118"/>
      <c r="I43" s="90">
        <v>3</v>
      </c>
      <c r="J43" s="90"/>
      <c r="K43" s="90">
        <v>4</v>
      </c>
      <c r="L43" s="90"/>
      <c r="M43" s="90"/>
      <c r="N43" s="90"/>
      <c r="O43" s="90">
        <v>5</v>
      </c>
      <c r="P43" s="90"/>
      <c r="Q43" s="90"/>
      <c r="R43" s="90"/>
      <c r="S43" s="90"/>
      <c r="T43" s="90">
        <v>6</v>
      </c>
      <c r="U43" s="90"/>
      <c r="V43" s="90"/>
      <c r="W43" s="90"/>
      <c r="X43" s="90"/>
      <c r="AI43" s="17"/>
      <c r="AJ43" s="16"/>
      <c r="AL43" s="16"/>
    </row>
    <row r="44" spans="1:38" ht="12.75" customHeight="1">
      <c r="A44" s="164" t="s">
        <v>112</v>
      </c>
      <c r="B44" s="165"/>
      <c r="C44" s="109" t="s">
        <v>113</v>
      </c>
      <c r="D44" s="110"/>
      <c r="E44" s="110"/>
      <c r="F44" s="110"/>
      <c r="G44" s="110"/>
      <c r="H44" s="111"/>
      <c r="I44" s="112" t="s">
        <v>9</v>
      </c>
      <c r="J44" s="113"/>
      <c r="K44" s="116">
        <f>K16</f>
        <v>6.96</v>
      </c>
      <c r="L44" s="116"/>
      <c r="M44" s="116"/>
      <c r="N44" s="116"/>
      <c r="O44" s="126">
        <v>6.6845</v>
      </c>
      <c r="P44" s="126"/>
      <c r="Q44" s="126"/>
      <c r="R44" s="126"/>
      <c r="S44" s="126"/>
      <c r="T44" s="116">
        <f>K44*O44</f>
        <v>46.524119999999996</v>
      </c>
      <c r="U44" s="116"/>
      <c r="V44" s="116"/>
      <c r="W44" s="116"/>
      <c r="X44" s="116"/>
      <c r="AG44" s="42" t="e">
        <f>T44+#REF!</f>
        <v>#REF!</v>
      </c>
      <c r="AI44" s="17"/>
      <c r="AJ44" s="43">
        <v>609.59</v>
      </c>
      <c r="AL44" s="44" t="e">
        <f>AG44/AJ44</f>
        <v>#REF!</v>
      </c>
    </row>
    <row r="45" spans="4:35" ht="12.75">
      <c r="D45" s="45"/>
      <c r="E45" s="45"/>
      <c r="F45" s="45"/>
      <c r="G45" s="45"/>
      <c r="H45" s="45"/>
      <c r="I45" s="45"/>
      <c r="J45" s="45"/>
      <c r="AI45" s="17"/>
    </row>
    <row r="46" spans="1:33" s="27" customFormat="1" ht="29.25" customHeight="1">
      <c r="A46" s="124" t="s">
        <v>41</v>
      </c>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row>
    <row r="47" spans="1:35" ht="51" customHeight="1">
      <c r="A47" s="99" t="s">
        <v>4</v>
      </c>
      <c r="B47" s="100"/>
      <c r="C47" s="101" t="s">
        <v>31</v>
      </c>
      <c r="D47" s="102"/>
      <c r="E47" s="102"/>
      <c r="F47" s="102"/>
      <c r="G47" s="102"/>
      <c r="H47" s="103"/>
      <c r="I47" s="104" t="s">
        <v>5</v>
      </c>
      <c r="J47" s="104"/>
      <c r="K47" s="104" t="s">
        <v>32</v>
      </c>
      <c r="L47" s="104"/>
      <c r="M47" s="104"/>
      <c r="N47" s="104"/>
      <c r="O47" s="104" t="s">
        <v>111</v>
      </c>
      <c r="P47" s="104"/>
      <c r="Q47" s="104"/>
      <c r="R47" s="104"/>
      <c r="S47" s="104"/>
      <c r="T47" s="104" t="s">
        <v>6</v>
      </c>
      <c r="U47" s="104"/>
      <c r="V47" s="104"/>
      <c r="W47" s="104"/>
      <c r="X47" s="104"/>
      <c r="AI47" s="17"/>
    </row>
    <row r="48" spans="1:38" ht="12.75" customHeight="1">
      <c r="A48" s="117">
        <v>1</v>
      </c>
      <c r="B48" s="118"/>
      <c r="C48" s="117">
        <v>2</v>
      </c>
      <c r="D48" s="119"/>
      <c r="E48" s="119"/>
      <c r="F48" s="119"/>
      <c r="G48" s="119"/>
      <c r="H48" s="118"/>
      <c r="I48" s="90">
        <v>3</v>
      </c>
      <c r="J48" s="90"/>
      <c r="K48" s="90">
        <v>4</v>
      </c>
      <c r="L48" s="90"/>
      <c r="M48" s="90"/>
      <c r="N48" s="90"/>
      <c r="O48" s="90">
        <v>5</v>
      </c>
      <c r="P48" s="90"/>
      <c r="Q48" s="90"/>
      <c r="R48" s="90"/>
      <c r="S48" s="90"/>
      <c r="T48" s="90">
        <v>6</v>
      </c>
      <c r="U48" s="90"/>
      <c r="V48" s="90"/>
      <c r="W48" s="90"/>
      <c r="X48" s="90"/>
      <c r="AI48" s="17"/>
      <c r="AJ48" s="16"/>
      <c r="AL48" s="16"/>
    </row>
    <row r="49" spans="1:38" ht="12.75" customHeight="1">
      <c r="A49" s="164" t="s">
        <v>112</v>
      </c>
      <c r="B49" s="165"/>
      <c r="C49" s="109" t="s">
        <v>113</v>
      </c>
      <c r="D49" s="110"/>
      <c r="E49" s="110"/>
      <c r="F49" s="110"/>
      <c r="G49" s="110"/>
      <c r="H49" s="111"/>
      <c r="I49" s="112" t="s">
        <v>9</v>
      </c>
      <c r="J49" s="113"/>
      <c r="K49" s="116">
        <f>K16</f>
        <v>6.96</v>
      </c>
      <c r="L49" s="116"/>
      <c r="M49" s="116"/>
      <c r="N49" s="116"/>
      <c r="O49" s="126">
        <v>5.7978</v>
      </c>
      <c r="P49" s="126"/>
      <c r="Q49" s="126"/>
      <c r="R49" s="126"/>
      <c r="S49" s="126"/>
      <c r="T49" s="116">
        <f>K49*O49</f>
        <v>40.352688</v>
      </c>
      <c r="U49" s="116"/>
      <c r="V49" s="116"/>
      <c r="W49" s="116"/>
      <c r="X49" s="116"/>
      <c r="AG49" s="42" t="e">
        <f>T49+#REF!</f>
        <v>#REF!</v>
      </c>
      <c r="AI49" s="17"/>
      <c r="AJ49" s="43">
        <v>440.15</v>
      </c>
      <c r="AL49" s="44" t="e">
        <f>AG49/AJ49</f>
        <v>#REF!</v>
      </c>
    </row>
    <row r="50" spans="4:35" ht="12.75">
      <c r="D50" s="45"/>
      <c r="E50" s="45"/>
      <c r="F50" s="45"/>
      <c r="G50" s="45"/>
      <c r="H50" s="45"/>
      <c r="I50" s="45"/>
      <c r="J50" s="45"/>
      <c r="AI50" s="17"/>
    </row>
    <row r="51" spans="1:33" s="27" customFormat="1" ht="29.25" customHeight="1">
      <c r="A51" s="124" t="s">
        <v>42</v>
      </c>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row>
    <row r="52" spans="1:35" ht="51" customHeight="1">
      <c r="A52" s="99" t="s">
        <v>4</v>
      </c>
      <c r="B52" s="100"/>
      <c r="C52" s="101" t="s">
        <v>31</v>
      </c>
      <c r="D52" s="102"/>
      <c r="E52" s="102"/>
      <c r="F52" s="102"/>
      <c r="G52" s="102"/>
      <c r="H52" s="103"/>
      <c r="I52" s="104" t="s">
        <v>5</v>
      </c>
      <c r="J52" s="104"/>
      <c r="K52" s="104" t="s">
        <v>32</v>
      </c>
      <c r="L52" s="104"/>
      <c r="M52" s="104"/>
      <c r="N52" s="104"/>
      <c r="O52" s="104" t="s">
        <v>111</v>
      </c>
      <c r="P52" s="104"/>
      <c r="Q52" s="104"/>
      <c r="R52" s="104"/>
      <c r="S52" s="104"/>
      <c r="T52" s="104" t="s">
        <v>6</v>
      </c>
      <c r="U52" s="104"/>
      <c r="V52" s="104"/>
      <c r="W52" s="104"/>
      <c r="X52" s="104"/>
      <c r="AI52" s="17"/>
    </row>
    <row r="53" spans="1:38" ht="12.75" customHeight="1">
      <c r="A53" s="117">
        <v>1</v>
      </c>
      <c r="B53" s="118"/>
      <c r="C53" s="117">
        <v>2</v>
      </c>
      <c r="D53" s="119"/>
      <c r="E53" s="119"/>
      <c r="F53" s="119"/>
      <c r="G53" s="119"/>
      <c r="H53" s="118"/>
      <c r="I53" s="90">
        <v>3</v>
      </c>
      <c r="J53" s="90"/>
      <c r="K53" s="90">
        <v>4</v>
      </c>
      <c r="L53" s="90"/>
      <c r="M53" s="90"/>
      <c r="N53" s="90"/>
      <c r="O53" s="90">
        <v>5</v>
      </c>
      <c r="P53" s="90"/>
      <c r="Q53" s="90"/>
      <c r="R53" s="90"/>
      <c r="S53" s="90"/>
      <c r="T53" s="90">
        <v>6</v>
      </c>
      <c r="U53" s="90"/>
      <c r="V53" s="90"/>
      <c r="W53" s="90"/>
      <c r="X53" s="90"/>
      <c r="AI53" s="17"/>
      <c r="AJ53" s="16"/>
      <c r="AL53" s="16"/>
    </row>
    <row r="54" spans="1:38" ht="12.75" customHeight="1">
      <c r="A54" s="164" t="s">
        <v>112</v>
      </c>
      <c r="B54" s="165"/>
      <c r="C54" s="109" t="s">
        <v>113</v>
      </c>
      <c r="D54" s="110"/>
      <c r="E54" s="110"/>
      <c r="F54" s="110"/>
      <c r="G54" s="110"/>
      <c r="H54" s="111"/>
      <c r="I54" s="112" t="s">
        <v>9</v>
      </c>
      <c r="J54" s="113"/>
      <c r="K54" s="116">
        <f>K16</f>
        <v>6.96</v>
      </c>
      <c r="L54" s="116"/>
      <c r="M54" s="116"/>
      <c r="N54" s="116"/>
      <c r="O54" s="126">
        <v>4.7058</v>
      </c>
      <c r="P54" s="126"/>
      <c r="Q54" s="126"/>
      <c r="R54" s="126"/>
      <c r="S54" s="126"/>
      <c r="T54" s="116">
        <f>K54*O54</f>
        <v>32.752368</v>
      </c>
      <c r="U54" s="116"/>
      <c r="V54" s="116"/>
      <c r="W54" s="116"/>
      <c r="X54" s="116"/>
      <c r="AG54" s="42" t="e">
        <f>T54+#REF!</f>
        <v>#REF!</v>
      </c>
      <c r="AI54" s="17"/>
      <c r="AJ54" s="43">
        <v>440.15</v>
      </c>
      <c r="AL54" s="44" t="e">
        <f>AG54/AJ54</f>
        <v>#REF!</v>
      </c>
    </row>
    <row r="55" spans="4:35" ht="12.75">
      <c r="D55" s="45"/>
      <c r="E55" s="45"/>
      <c r="F55" s="45"/>
      <c r="G55" s="45"/>
      <c r="H55" s="45"/>
      <c r="I55" s="45"/>
      <c r="J55" s="45"/>
      <c r="AI55" s="17"/>
    </row>
    <row r="56" spans="1:33" s="27" customFormat="1" ht="29.25" customHeight="1">
      <c r="A56" s="124" t="s">
        <v>43</v>
      </c>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row>
    <row r="57" spans="1:35" ht="51" customHeight="1">
      <c r="A57" s="99" t="s">
        <v>4</v>
      </c>
      <c r="B57" s="100"/>
      <c r="C57" s="101" t="s">
        <v>31</v>
      </c>
      <c r="D57" s="102"/>
      <c r="E57" s="102"/>
      <c r="F57" s="102"/>
      <c r="G57" s="102"/>
      <c r="H57" s="103"/>
      <c r="I57" s="104" t="s">
        <v>5</v>
      </c>
      <c r="J57" s="104"/>
      <c r="K57" s="104" t="s">
        <v>32</v>
      </c>
      <c r="L57" s="104"/>
      <c r="M57" s="104"/>
      <c r="N57" s="104"/>
      <c r="O57" s="104" t="s">
        <v>111</v>
      </c>
      <c r="P57" s="104"/>
      <c r="Q57" s="104"/>
      <c r="R57" s="104"/>
      <c r="S57" s="104"/>
      <c r="T57" s="104" t="s">
        <v>6</v>
      </c>
      <c r="U57" s="104"/>
      <c r="V57" s="104"/>
      <c r="W57" s="104"/>
      <c r="X57" s="104"/>
      <c r="AI57" s="17"/>
    </row>
    <row r="58" spans="1:38" ht="12.75" customHeight="1">
      <c r="A58" s="117">
        <v>1</v>
      </c>
      <c r="B58" s="118"/>
      <c r="C58" s="117">
        <v>2</v>
      </c>
      <c r="D58" s="119"/>
      <c r="E58" s="119"/>
      <c r="F58" s="119"/>
      <c r="G58" s="119"/>
      <c r="H58" s="118"/>
      <c r="I58" s="90">
        <v>3</v>
      </c>
      <c r="J58" s="90"/>
      <c r="K58" s="90">
        <v>4</v>
      </c>
      <c r="L58" s="90"/>
      <c r="M58" s="90"/>
      <c r="N58" s="90"/>
      <c r="O58" s="90">
        <v>5</v>
      </c>
      <c r="P58" s="90"/>
      <c r="Q58" s="90"/>
      <c r="R58" s="90"/>
      <c r="S58" s="90"/>
      <c r="T58" s="90">
        <v>6</v>
      </c>
      <c r="U58" s="90"/>
      <c r="V58" s="90"/>
      <c r="W58" s="90"/>
      <c r="X58" s="90"/>
      <c r="AI58" s="17"/>
      <c r="AJ58" s="16"/>
      <c r="AL58" s="16"/>
    </row>
    <row r="59" spans="1:38" ht="12.75" customHeight="1">
      <c r="A59" s="164" t="s">
        <v>112</v>
      </c>
      <c r="B59" s="165"/>
      <c r="C59" s="109" t="s">
        <v>113</v>
      </c>
      <c r="D59" s="110"/>
      <c r="E59" s="110"/>
      <c r="F59" s="110"/>
      <c r="G59" s="110"/>
      <c r="H59" s="111"/>
      <c r="I59" s="112" t="s">
        <v>9</v>
      </c>
      <c r="J59" s="113"/>
      <c r="K59" s="116">
        <f>K16</f>
        <v>6.96</v>
      </c>
      <c r="L59" s="116"/>
      <c r="M59" s="116"/>
      <c r="N59" s="116"/>
      <c r="O59" s="126">
        <v>1.8846</v>
      </c>
      <c r="P59" s="126"/>
      <c r="Q59" s="126"/>
      <c r="R59" s="126"/>
      <c r="S59" s="126"/>
      <c r="T59" s="116">
        <f>K59*O59</f>
        <v>13.116816</v>
      </c>
      <c r="U59" s="116"/>
      <c r="V59" s="116"/>
      <c r="W59" s="116"/>
      <c r="X59" s="116"/>
      <c r="AG59" s="42" t="e">
        <f>T59+#REF!</f>
        <v>#REF!</v>
      </c>
      <c r="AI59" s="17"/>
      <c r="AJ59" s="43">
        <v>155.6</v>
      </c>
      <c r="AL59" s="44" t="e">
        <f>AG59/AJ59</f>
        <v>#REF!</v>
      </c>
    </row>
    <row r="60" spans="4:35" ht="12.75">
      <c r="D60" s="45"/>
      <c r="E60" s="45"/>
      <c r="F60" s="45"/>
      <c r="G60" s="45"/>
      <c r="H60" s="45"/>
      <c r="I60" s="45"/>
      <c r="J60" s="45"/>
      <c r="AI60" s="17"/>
    </row>
    <row r="61" spans="1:33" s="27" customFormat="1" ht="29.25" customHeight="1">
      <c r="A61" s="124" t="s">
        <v>44</v>
      </c>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row>
    <row r="62" spans="1:35" ht="51" customHeight="1">
      <c r="A62" s="99" t="s">
        <v>4</v>
      </c>
      <c r="B62" s="100"/>
      <c r="C62" s="101" t="s">
        <v>31</v>
      </c>
      <c r="D62" s="102"/>
      <c r="E62" s="102"/>
      <c r="F62" s="102"/>
      <c r="G62" s="102"/>
      <c r="H62" s="103"/>
      <c r="I62" s="104" t="s">
        <v>5</v>
      </c>
      <c r="J62" s="104"/>
      <c r="K62" s="104" t="s">
        <v>32</v>
      </c>
      <c r="L62" s="104"/>
      <c r="M62" s="104"/>
      <c r="N62" s="104"/>
      <c r="O62" s="104" t="s">
        <v>111</v>
      </c>
      <c r="P62" s="104"/>
      <c r="Q62" s="104"/>
      <c r="R62" s="104"/>
      <c r="S62" s="104"/>
      <c r="T62" s="104" t="s">
        <v>6</v>
      </c>
      <c r="U62" s="104"/>
      <c r="V62" s="104"/>
      <c r="W62" s="104"/>
      <c r="X62" s="104"/>
      <c r="AI62" s="17"/>
    </row>
    <row r="63" spans="1:38" ht="12.75" customHeight="1">
      <c r="A63" s="117">
        <v>1</v>
      </c>
      <c r="B63" s="118"/>
      <c r="C63" s="117">
        <v>2</v>
      </c>
      <c r="D63" s="119"/>
      <c r="E63" s="119"/>
      <c r="F63" s="119"/>
      <c r="G63" s="119"/>
      <c r="H63" s="118"/>
      <c r="I63" s="90">
        <v>3</v>
      </c>
      <c r="J63" s="90"/>
      <c r="K63" s="90">
        <v>4</v>
      </c>
      <c r="L63" s="90"/>
      <c r="M63" s="90"/>
      <c r="N63" s="90"/>
      <c r="O63" s="90">
        <v>5</v>
      </c>
      <c r="P63" s="90"/>
      <c r="Q63" s="90"/>
      <c r="R63" s="90"/>
      <c r="S63" s="90"/>
      <c r="T63" s="90">
        <v>6</v>
      </c>
      <c r="U63" s="90"/>
      <c r="V63" s="90"/>
      <c r="W63" s="90"/>
      <c r="X63" s="90"/>
      <c r="AI63" s="17"/>
      <c r="AJ63" s="16"/>
      <c r="AL63" s="16"/>
    </row>
    <row r="64" spans="1:38" ht="12.75" customHeight="1">
      <c r="A64" s="164" t="s">
        <v>112</v>
      </c>
      <c r="B64" s="165"/>
      <c r="C64" s="109" t="s">
        <v>113</v>
      </c>
      <c r="D64" s="110"/>
      <c r="E64" s="110"/>
      <c r="F64" s="110"/>
      <c r="G64" s="110"/>
      <c r="H64" s="111"/>
      <c r="I64" s="112" t="s">
        <v>9</v>
      </c>
      <c r="J64" s="113"/>
      <c r="K64" s="116">
        <f>K16</f>
        <v>6.96</v>
      </c>
      <c r="L64" s="116"/>
      <c r="M64" s="116"/>
      <c r="N64" s="116"/>
      <c r="O64" s="126">
        <v>0.7926</v>
      </c>
      <c r="P64" s="126"/>
      <c r="Q64" s="126"/>
      <c r="R64" s="126"/>
      <c r="S64" s="126"/>
      <c r="T64" s="116">
        <f>K64*O64</f>
        <v>5.516496</v>
      </c>
      <c r="U64" s="116"/>
      <c r="V64" s="116"/>
      <c r="W64" s="116"/>
      <c r="X64" s="116"/>
      <c r="AG64" s="42" t="e">
        <f>T64+#REF!</f>
        <v>#REF!</v>
      </c>
      <c r="AI64" s="17"/>
      <c r="AJ64" s="43">
        <v>155.6</v>
      </c>
      <c r="AL64" s="44" t="e">
        <f>AG64/AJ64</f>
        <v>#REF!</v>
      </c>
    </row>
    <row r="65" spans="4:35" ht="12.75">
      <c r="D65" s="45"/>
      <c r="E65" s="45"/>
      <c r="F65" s="45"/>
      <c r="G65" s="45"/>
      <c r="H65" s="45"/>
      <c r="I65" s="45"/>
      <c r="J65" s="45"/>
      <c r="AI65" s="17"/>
    </row>
    <row r="66" spans="1:33" s="27" customFormat="1" ht="29.25" customHeight="1">
      <c r="A66" s="124" t="s">
        <v>45</v>
      </c>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row>
    <row r="67" spans="1:35" ht="51" customHeight="1">
      <c r="A67" s="99" t="s">
        <v>4</v>
      </c>
      <c r="B67" s="100"/>
      <c r="C67" s="101" t="s">
        <v>31</v>
      </c>
      <c r="D67" s="102"/>
      <c r="E67" s="102"/>
      <c r="F67" s="102"/>
      <c r="G67" s="102"/>
      <c r="H67" s="103"/>
      <c r="I67" s="104" t="s">
        <v>5</v>
      </c>
      <c r="J67" s="104"/>
      <c r="K67" s="104" t="s">
        <v>32</v>
      </c>
      <c r="L67" s="104"/>
      <c r="M67" s="104"/>
      <c r="N67" s="104"/>
      <c r="O67" s="104" t="s">
        <v>111</v>
      </c>
      <c r="P67" s="104"/>
      <c r="Q67" s="104"/>
      <c r="R67" s="104"/>
      <c r="S67" s="104"/>
      <c r="T67" s="104" t="s">
        <v>6</v>
      </c>
      <c r="U67" s="104"/>
      <c r="V67" s="104"/>
      <c r="W67" s="104"/>
      <c r="X67" s="104"/>
      <c r="AI67" s="17"/>
    </row>
    <row r="68" spans="1:38" ht="12.75" customHeight="1">
      <c r="A68" s="117">
        <v>1</v>
      </c>
      <c r="B68" s="118"/>
      <c r="C68" s="117">
        <v>2</v>
      </c>
      <c r="D68" s="119"/>
      <c r="E68" s="119"/>
      <c r="F68" s="119"/>
      <c r="G68" s="119"/>
      <c r="H68" s="118"/>
      <c r="I68" s="90">
        <v>3</v>
      </c>
      <c r="J68" s="90"/>
      <c r="K68" s="90">
        <v>4</v>
      </c>
      <c r="L68" s="90"/>
      <c r="M68" s="90"/>
      <c r="N68" s="90"/>
      <c r="O68" s="90">
        <v>5</v>
      </c>
      <c r="P68" s="90"/>
      <c r="Q68" s="90"/>
      <c r="R68" s="90"/>
      <c r="S68" s="90"/>
      <c r="T68" s="90">
        <v>6</v>
      </c>
      <c r="U68" s="90"/>
      <c r="V68" s="90"/>
      <c r="W68" s="90"/>
      <c r="X68" s="90"/>
      <c r="AI68" s="17"/>
      <c r="AJ68" s="16"/>
      <c r="AL68" s="16"/>
    </row>
    <row r="69" spans="1:38" ht="12.75" customHeight="1">
      <c r="A69" s="164" t="s">
        <v>112</v>
      </c>
      <c r="B69" s="165"/>
      <c r="C69" s="109" t="s">
        <v>113</v>
      </c>
      <c r="D69" s="110"/>
      <c r="E69" s="110"/>
      <c r="F69" s="110"/>
      <c r="G69" s="110"/>
      <c r="H69" s="111"/>
      <c r="I69" s="112" t="s">
        <v>9</v>
      </c>
      <c r="J69" s="113"/>
      <c r="K69" s="116">
        <f>K16</f>
        <v>6.96</v>
      </c>
      <c r="L69" s="116"/>
      <c r="M69" s="116"/>
      <c r="N69" s="116"/>
      <c r="O69" s="126">
        <v>1.2</v>
      </c>
      <c r="P69" s="126"/>
      <c r="Q69" s="126"/>
      <c r="R69" s="126"/>
      <c r="S69" s="126"/>
      <c r="T69" s="116">
        <f>K69*O69</f>
        <v>8.352</v>
      </c>
      <c r="U69" s="116"/>
      <c r="V69" s="116"/>
      <c r="W69" s="116"/>
      <c r="X69" s="116"/>
      <c r="AG69" s="42" t="e">
        <f>T69+#REF!</f>
        <v>#REF!</v>
      </c>
      <c r="AI69" s="17"/>
      <c r="AJ69" s="43">
        <v>440.15</v>
      </c>
      <c r="AL69" s="44" t="e">
        <f>AG69/AJ69</f>
        <v>#REF!</v>
      </c>
    </row>
    <row r="70" spans="4:35" ht="12.75">
      <c r="D70" s="45"/>
      <c r="E70" s="45"/>
      <c r="F70" s="45"/>
      <c r="G70" s="45"/>
      <c r="H70" s="45"/>
      <c r="I70" s="45"/>
      <c r="J70" s="45"/>
      <c r="AI70" s="17"/>
    </row>
    <row r="71" spans="1:33" s="27" customFormat="1" ht="29.25" customHeight="1">
      <c r="A71" s="124" t="s">
        <v>115</v>
      </c>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row>
    <row r="72" spans="1:35" ht="51" customHeight="1">
      <c r="A72" s="99" t="s">
        <v>4</v>
      </c>
      <c r="B72" s="100"/>
      <c r="C72" s="101" t="s">
        <v>31</v>
      </c>
      <c r="D72" s="102"/>
      <c r="E72" s="102"/>
      <c r="F72" s="102"/>
      <c r="G72" s="102"/>
      <c r="H72" s="103"/>
      <c r="I72" s="104" t="s">
        <v>5</v>
      </c>
      <c r="J72" s="104"/>
      <c r="K72" s="104" t="s">
        <v>32</v>
      </c>
      <c r="L72" s="104"/>
      <c r="M72" s="104"/>
      <c r="N72" s="104"/>
      <c r="O72" s="104" t="s">
        <v>111</v>
      </c>
      <c r="P72" s="104"/>
      <c r="Q72" s="104"/>
      <c r="R72" s="104"/>
      <c r="S72" s="104"/>
      <c r="T72" s="104" t="s">
        <v>6</v>
      </c>
      <c r="U72" s="104"/>
      <c r="V72" s="104"/>
      <c r="W72" s="104"/>
      <c r="X72" s="104"/>
      <c r="AI72" s="17"/>
    </row>
    <row r="73" spans="1:38" ht="12.75" customHeight="1">
      <c r="A73" s="117">
        <v>1</v>
      </c>
      <c r="B73" s="118"/>
      <c r="C73" s="117">
        <v>2</v>
      </c>
      <c r="D73" s="119"/>
      <c r="E73" s="119"/>
      <c r="F73" s="119"/>
      <c r="G73" s="119"/>
      <c r="H73" s="118"/>
      <c r="I73" s="90">
        <v>3</v>
      </c>
      <c r="J73" s="90"/>
      <c r="K73" s="90">
        <v>4</v>
      </c>
      <c r="L73" s="90"/>
      <c r="M73" s="90"/>
      <c r="N73" s="90"/>
      <c r="O73" s="90">
        <v>5</v>
      </c>
      <c r="P73" s="90"/>
      <c r="Q73" s="90"/>
      <c r="R73" s="90"/>
      <c r="S73" s="90"/>
      <c r="T73" s="90">
        <v>6</v>
      </c>
      <c r="U73" s="90"/>
      <c r="V73" s="90"/>
      <c r="W73" s="90"/>
      <c r="X73" s="90"/>
      <c r="AI73" s="17"/>
      <c r="AJ73" s="16"/>
      <c r="AL73" s="16"/>
    </row>
    <row r="74" spans="1:38" ht="12.75" customHeight="1">
      <c r="A74" s="164" t="s">
        <v>112</v>
      </c>
      <c r="B74" s="165"/>
      <c r="C74" s="109" t="s">
        <v>113</v>
      </c>
      <c r="D74" s="110"/>
      <c r="E74" s="110"/>
      <c r="F74" s="110"/>
      <c r="G74" s="110"/>
      <c r="H74" s="111"/>
      <c r="I74" s="112" t="s">
        <v>9</v>
      </c>
      <c r="J74" s="113"/>
      <c r="K74" s="116">
        <f>K16</f>
        <v>6.96</v>
      </c>
      <c r="L74" s="116"/>
      <c r="M74" s="116"/>
      <c r="N74" s="116"/>
      <c r="O74" s="126">
        <v>4.5872</v>
      </c>
      <c r="P74" s="126"/>
      <c r="Q74" s="126"/>
      <c r="R74" s="126"/>
      <c r="S74" s="126"/>
      <c r="T74" s="116">
        <f>K74*O74</f>
        <v>31.926912</v>
      </c>
      <c r="U74" s="116"/>
      <c r="V74" s="116"/>
      <c r="W74" s="116"/>
      <c r="X74" s="116"/>
      <c r="AG74" s="42" t="e">
        <f>T74+#REF!</f>
        <v>#REF!</v>
      </c>
      <c r="AI74" s="17"/>
      <c r="AJ74" s="43">
        <v>375.04</v>
      </c>
      <c r="AL74" s="44" t="e">
        <f>AG74/AJ74</f>
        <v>#REF!</v>
      </c>
    </row>
    <row r="75" spans="4:35" ht="12.75">
      <c r="D75" s="45"/>
      <c r="E75" s="45"/>
      <c r="F75" s="45"/>
      <c r="G75" s="45"/>
      <c r="H75" s="45"/>
      <c r="I75" s="45"/>
      <c r="J75" s="45"/>
      <c r="AI75" s="17"/>
    </row>
    <row r="76" spans="1:38" s="21" customFormat="1" ht="15.75">
      <c r="A76" s="163" t="s">
        <v>116</v>
      </c>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
      <c r="AG76" s="16"/>
      <c r="AH76" s="19"/>
      <c r="AI76" s="20"/>
      <c r="AJ76" s="56"/>
      <c r="AL76" s="56"/>
    </row>
    <row r="77" ht="12.75">
      <c r="AI77" s="17"/>
    </row>
    <row r="78" spans="1:33" s="27" customFormat="1" ht="44.25" customHeight="1">
      <c r="A78" s="124" t="s">
        <v>117</v>
      </c>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26"/>
      <c r="AG78" s="26"/>
    </row>
    <row r="79" spans="1:35" ht="51" customHeight="1">
      <c r="A79" s="99" t="s">
        <v>4</v>
      </c>
      <c r="B79" s="100"/>
      <c r="C79" s="101" t="s">
        <v>31</v>
      </c>
      <c r="D79" s="102"/>
      <c r="E79" s="102"/>
      <c r="F79" s="102"/>
      <c r="G79" s="102"/>
      <c r="H79" s="103"/>
      <c r="I79" s="104" t="s">
        <v>5</v>
      </c>
      <c r="J79" s="104"/>
      <c r="K79" s="104" t="s">
        <v>32</v>
      </c>
      <c r="L79" s="104"/>
      <c r="M79" s="104"/>
      <c r="N79" s="104"/>
      <c r="O79" s="104" t="s">
        <v>111</v>
      </c>
      <c r="P79" s="104"/>
      <c r="Q79" s="104"/>
      <c r="R79" s="104"/>
      <c r="S79" s="104"/>
      <c r="T79" s="104" t="s">
        <v>6</v>
      </c>
      <c r="U79" s="104"/>
      <c r="V79" s="104"/>
      <c r="W79" s="104"/>
      <c r="X79" s="104"/>
      <c r="AI79" s="17"/>
    </row>
    <row r="80" spans="1:38" ht="12.75" customHeight="1">
      <c r="A80" s="117">
        <v>1</v>
      </c>
      <c r="B80" s="118"/>
      <c r="C80" s="117">
        <v>2</v>
      </c>
      <c r="D80" s="119"/>
      <c r="E80" s="119"/>
      <c r="F80" s="119"/>
      <c r="G80" s="119"/>
      <c r="H80" s="118"/>
      <c r="I80" s="90">
        <v>3</v>
      </c>
      <c r="J80" s="90"/>
      <c r="K80" s="90">
        <v>4</v>
      </c>
      <c r="L80" s="90"/>
      <c r="M80" s="90"/>
      <c r="N80" s="90"/>
      <c r="O80" s="90">
        <v>5</v>
      </c>
      <c r="P80" s="90"/>
      <c r="Q80" s="90"/>
      <c r="R80" s="90"/>
      <c r="S80" s="90"/>
      <c r="T80" s="90">
        <v>6</v>
      </c>
      <c r="U80" s="90"/>
      <c r="V80" s="90"/>
      <c r="W80" s="90"/>
      <c r="X80" s="90"/>
      <c r="AG80" s="16" t="s">
        <v>37</v>
      </c>
      <c r="AI80" s="17"/>
      <c r="AJ80" s="16" t="s">
        <v>37</v>
      </c>
      <c r="AL80" s="16" t="s">
        <v>35</v>
      </c>
    </row>
    <row r="81" spans="1:38" ht="12.75" customHeight="1">
      <c r="A81" s="164" t="s">
        <v>112</v>
      </c>
      <c r="B81" s="165"/>
      <c r="C81" s="109" t="s">
        <v>113</v>
      </c>
      <c r="D81" s="110"/>
      <c r="E81" s="110"/>
      <c r="F81" s="110"/>
      <c r="G81" s="110"/>
      <c r="H81" s="111"/>
      <c r="I81" s="112" t="s">
        <v>9</v>
      </c>
      <c r="J81" s="113"/>
      <c r="K81" s="116">
        <f>$K$16</f>
        <v>6.96</v>
      </c>
      <c r="L81" s="116"/>
      <c r="M81" s="116"/>
      <c r="N81" s="116"/>
      <c r="O81" s="126">
        <v>13.508</v>
      </c>
      <c r="P81" s="126"/>
      <c r="Q81" s="126"/>
      <c r="R81" s="126"/>
      <c r="S81" s="126"/>
      <c r="T81" s="116">
        <f>K81*O81</f>
        <v>94.01567999999999</v>
      </c>
      <c r="U81" s="116"/>
      <c r="V81" s="116"/>
      <c r="W81" s="116"/>
      <c r="X81" s="116"/>
      <c r="AG81" s="42" t="e">
        <f>T81+#REF!</f>
        <v>#REF!</v>
      </c>
      <c r="AI81" s="17"/>
      <c r="AJ81" s="43">
        <v>844.99</v>
      </c>
      <c r="AL81" s="44" t="e">
        <f>AG81/AJ81</f>
        <v>#REF!</v>
      </c>
    </row>
    <row r="82" spans="4:35" ht="12.75">
      <c r="D82" s="45"/>
      <c r="E82" s="45"/>
      <c r="F82" s="45"/>
      <c r="G82" s="45"/>
      <c r="H82" s="45"/>
      <c r="I82" s="45"/>
      <c r="J82" s="45"/>
      <c r="AI82" s="17"/>
    </row>
    <row r="83" spans="1:33" s="27" customFormat="1" ht="39" customHeight="1">
      <c r="A83" s="124" t="s">
        <v>118</v>
      </c>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26"/>
      <c r="AG83" s="26"/>
    </row>
    <row r="84" spans="1:35" ht="51" customHeight="1">
      <c r="A84" s="99" t="s">
        <v>4</v>
      </c>
      <c r="B84" s="100"/>
      <c r="C84" s="101" t="s">
        <v>31</v>
      </c>
      <c r="D84" s="102"/>
      <c r="E84" s="102"/>
      <c r="F84" s="102"/>
      <c r="G84" s="102"/>
      <c r="H84" s="103"/>
      <c r="I84" s="104" t="s">
        <v>5</v>
      </c>
      <c r="J84" s="104"/>
      <c r="K84" s="104" t="s">
        <v>32</v>
      </c>
      <c r="L84" s="104"/>
      <c r="M84" s="104"/>
      <c r="N84" s="104"/>
      <c r="O84" s="104" t="s">
        <v>111</v>
      </c>
      <c r="P84" s="104"/>
      <c r="Q84" s="104"/>
      <c r="R84" s="104"/>
      <c r="S84" s="104"/>
      <c r="T84" s="104" t="s">
        <v>6</v>
      </c>
      <c r="U84" s="104"/>
      <c r="V84" s="104"/>
      <c r="W84" s="104"/>
      <c r="X84" s="104"/>
      <c r="AI84" s="17"/>
    </row>
    <row r="85" spans="1:38" ht="12.75" customHeight="1">
      <c r="A85" s="117">
        <v>1</v>
      </c>
      <c r="B85" s="118"/>
      <c r="C85" s="117">
        <v>2</v>
      </c>
      <c r="D85" s="119"/>
      <c r="E85" s="119"/>
      <c r="F85" s="119"/>
      <c r="G85" s="119"/>
      <c r="H85" s="118"/>
      <c r="I85" s="90">
        <v>3</v>
      </c>
      <c r="J85" s="90"/>
      <c r="K85" s="90">
        <v>4</v>
      </c>
      <c r="L85" s="90"/>
      <c r="M85" s="90"/>
      <c r="N85" s="90"/>
      <c r="O85" s="90">
        <v>5</v>
      </c>
      <c r="P85" s="90"/>
      <c r="Q85" s="90"/>
      <c r="R85" s="90"/>
      <c r="S85" s="90"/>
      <c r="T85" s="90">
        <v>6</v>
      </c>
      <c r="U85" s="90"/>
      <c r="V85" s="90"/>
      <c r="W85" s="90"/>
      <c r="X85" s="90"/>
      <c r="AI85" s="17"/>
      <c r="AJ85" s="16"/>
      <c r="AL85" s="16"/>
    </row>
    <row r="86" spans="1:38" ht="12.75" customHeight="1">
      <c r="A86" s="164" t="s">
        <v>112</v>
      </c>
      <c r="B86" s="165"/>
      <c r="C86" s="109" t="s">
        <v>113</v>
      </c>
      <c r="D86" s="110"/>
      <c r="E86" s="110"/>
      <c r="F86" s="110"/>
      <c r="G86" s="110"/>
      <c r="H86" s="111"/>
      <c r="I86" s="112" t="s">
        <v>9</v>
      </c>
      <c r="J86" s="113"/>
      <c r="K86" s="116">
        <f>$K$16</f>
        <v>6.96</v>
      </c>
      <c r="L86" s="116"/>
      <c r="M86" s="116"/>
      <c r="N86" s="116"/>
      <c r="O86" s="126">
        <v>13.108</v>
      </c>
      <c r="P86" s="126"/>
      <c r="Q86" s="126"/>
      <c r="R86" s="126"/>
      <c r="S86" s="126"/>
      <c r="T86" s="116">
        <f>K86*O86</f>
        <v>91.23168</v>
      </c>
      <c r="U86" s="116"/>
      <c r="V86" s="116"/>
      <c r="W86" s="116"/>
      <c r="X86" s="116"/>
      <c r="AG86" s="42" t="e">
        <f>T86+#REF!</f>
        <v>#REF!</v>
      </c>
      <c r="AI86" s="17"/>
      <c r="AJ86" s="43">
        <v>810.49</v>
      </c>
      <c r="AL86" s="44" t="e">
        <f>AG86/AJ86</f>
        <v>#REF!</v>
      </c>
    </row>
    <row r="87" spans="4:35" ht="12.75">
      <c r="D87" s="45"/>
      <c r="E87" s="45"/>
      <c r="F87" s="45"/>
      <c r="G87" s="45"/>
      <c r="H87" s="45"/>
      <c r="I87" s="45"/>
      <c r="J87" s="45"/>
      <c r="AI87" s="17"/>
    </row>
    <row r="88" spans="1:33" s="27" customFormat="1" ht="40.5" customHeight="1">
      <c r="A88" s="124" t="s">
        <v>119</v>
      </c>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row>
    <row r="89" spans="1:35" ht="51" customHeight="1">
      <c r="A89" s="99" t="s">
        <v>4</v>
      </c>
      <c r="B89" s="100"/>
      <c r="C89" s="101" t="s">
        <v>31</v>
      </c>
      <c r="D89" s="102"/>
      <c r="E89" s="102"/>
      <c r="F89" s="102"/>
      <c r="G89" s="102"/>
      <c r="H89" s="103"/>
      <c r="I89" s="104" t="s">
        <v>5</v>
      </c>
      <c r="J89" s="104"/>
      <c r="K89" s="104" t="s">
        <v>32</v>
      </c>
      <c r="L89" s="104"/>
      <c r="M89" s="104"/>
      <c r="N89" s="104"/>
      <c r="O89" s="104" t="s">
        <v>111</v>
      </c>
      <c r="P89" s="104"/>
      <c r="Q89" s="104"/>
      <c r="R89" s="104"/>
      <c r="S89" s="104"/>
      <c r="T89" s="104" t="s">
        <v>6</v>
      </c>
      <c r="U89" s="104"/>
      <c r="V89" s="104"/>
      <c r="W89" s="104"/>
      <c r="X89" s="104"/>
      <c r="AI89" s="17"/>
    </row>
    <row r="90" spans="1:38" ht="12.75" customHeight="1">
      <c r="A90" s="117">
        <v>1</v>
      </c>
      <c r="B90" s="118"/>
      <c r="C90" s="117">
        <v>2</v>
      </c>
      <c r="D90" s="119"/>
      <c r="E90" s="119"/>
      <c r="F90" s="119"/>
      <c r="G90" s="119"/>
      <c r="H90" s="118"/>
      <c r="I90" s="90">
        <v>3</v>
      </c>
      <c r="J90" s="90"/>
      <c r="K90" s="90">
        <v>4</v>
      </c>
      <c r="L90" s="90"/>
      <c r="M90" s="90"/>
      <c r="N90" s="90"/>
      <c r="O90" s="90">
        <v>5</v>
      </c>
      <c r="P90" s="90"/>
      <c r="Q90" s="90"/>
      <c r="R90" s="90"/>
      <c r="S90" s="90"/>
      <c r="T90" s="90">
        <v>6</v>
      </c>
      <c r="U90" s="90"/>
      <c r="V90" s="90"/>
      <c r="W90" s="90"/>
      <c r="X90" s="90"/>
      <c r="AI90" s="17"/>
      <c r="AJ90" s="16"/>
      <c r="AL90" s="16"/>
    </row>
    <row r="91" spans="1:38" ht="12.75" customHeight="1">
      <c r="A91" s="164" t="s">
        <v>112</v>
      </c>
      <c r="B91" s="165"/>
      <c r="C91" s="109" t="s">
        <v>113</v>
      </c>
      <c r="D91" s="110"/>
      <c r="E91" s="110"/>
      <c r="F91" s="110"/>
      <c r="G91" s="110"/>
      <c r="H91" s="111"/>
      <c r="I91" s="112" t="s">
        <v>9</v>
      </c>
      <c r="J91" s="113"/>
      <c r="K91" s="116">
        <f>$K$16</f>
        <v>6.96</v>
      </c>
      <c r="L91" s="116"/>
      <c r="M91" s="116"/>
      <c r="N91" s="116"/>
      <c r="O91" s="126">
        <v>12.708</v>
      </c>
      <c r="P91" s="126"/>
      <c r="Q91" s="126"/>
      <c r="R91" s="126"/>
      <c r="S91" s="126"/>
      <c r="T91" s="116">
        <f>K91*O91</f>
        <v>88.44768</v>
      </c>
      <c r="U91" s="116"/>
      <c r="V91" s="116"/>
      <c r="W91" s="116"/>
      <c r="X91" s="116"/>
      <c r="AG91" s="42" t="e">
        <f>T91+#REF!</f>
        <v>#REF!</v>
      </c>
      <c r="AI91" s="17"/>
      <c r="AJ91" s="43">
        <v>777.52</v>
      </c>
      <c r="AL91" s="44" t="e">
        <f>AG91/AJ91</f>
        <v>#REF!</v>
      </c>
    </row>
    <row r="92" spans="4:35" ht="12.75">
      <c r="D92" s="45"/>
      <c r="E92" s="45"/>
      <c r="F92" s="45"/>
      <c r="G92" s="45"/>
      <c r="H92" s="45"/>
      <c r="I92" s="45"/>
      <c r="J92" s="45"/>
      <c r="AI92" s="17"/>
    </row>
    <row r="93" spans="1:33" s="27" customFormat="1" ht="30.75" customHeight="1">
      <c r="A93" s="124" t="s">
        <v>120</v>
      </c>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row>
    <row r="94" spans="1:35" ht="51" customHeight="1">
      <c r="A94" s="99" t="s">
        <v>4</v>
      </c>
      <c r="B94" s="100"/>
      <c r="C94" s="101" t="s">
        <v>31</v>
      </c>
      <c r="D94" s="102"/>
      <c r="E94" s="102"/>
      <c r="F94" s="102"/>
      <c r="G94" s="102"/>
      <c r="H94" s="103"/>
      <c r="I94" s="104" t="s">
        <v>5</v>
      </c>
      <c r="J94" s="104"/>
      <c r="K94" s="104" t="s">
        <v>32</v>
      </c>
      <c r="L94" s="104"/>
      <c r="M94" s="104"/>
      <c r="N94" s="104"/>
      <c r="O94" s="104" t="s">
        <v>111</v>
      </c>
      <c r="P94" s="104"/>
      <c r="Q94" s="104"/>
      <c r="R94" s="104"/>
      <c r="S94" s="104"/>
      <c r="T94" s="104" t="s">
        <v>6</v>
      </c>
      <c r="U94" s="104"/>
      <c r="V94" s="104"/>
      <c r="W94" s="104"/>
      <c r="X94" s="104"/>
      <c r="AI94" s="17"/>
    </row>
    <row r="95" spans="1:38" ht="12.75" customHeight="1">
      <c r="A95" s="117">
        <v>1</v>
      </c>
      <c r="B95" s="118"/>
      <c r="C95" s="117">
        <v>2</v>
      </c>
      <c r="D95" s="119"/>
      <c r="E95" s="119"/>
      <c r="F95" s="119"/>
      <c r="G95" s="119"/>
      <c r="H95" s="118"/>
      <c r="I95" s="90">
        <v>3</v>
      </c>
      <c r="J95" s="90"/>
      <c r="K95" s="90">
        <v>4</v>
      </c>
      <c r="L95" s="90"/>
      <c r="M95" s="90"/>
      <c r="N95" s="90"/>
      <c r="O95" s="90">
        <v>5</v>
      </c>
      <c r="P95" s="90"/>
      <c r="Q95" s="90"/>
      <c r="R95" s="90"/>
      <c r="S95" s="90"/>
      <c r="T95" s="90">
        <v>6</v>
      </c>
      <c r="U95" s="90"/>
      <c r="V95" s="90"/>
      <c r="W95" s="90"/>
      <c r="X95" s="90"/>
      <c r="AI95" s="17"/>
      <c r="AJ95" s="16"/>
      <c r="AL95" s="16"/>
    </row>
    <row r="96" spans="1:38" ht="12.75" customHeight="1">
      <c r="A96" s="164" t="s">
        <v>112</v>
      </c>
      <c r="B96" s="165"/>
      <c r="C96" s="109" t="s">
        <v>113</v>
      </c>
      <c r="D96" s="110"/>
      <c r="E96" s="110"/>
      <c r="F96" s="110"/>
      <c r="G96" s="110"/>
      <c r="H96" s="111"/>
      <c r="I96" s="112" t="s">
        <v>9</v>
      </c>
      <c r="J96" s="113"/>
      <c r="K96" s="116">
        <f>$K$16</f>
        <v>6.96</v>
      </c>
      <c r="L96" s="116"/>
      <c r="M96" s="116"/>
      <c r="N96" s="116"/>
      <c r="O96" s="126">
        <v>11.708</v>
      </c>
      <c r="P96" s="126"/>
      <c r="Q96" s="126"/>
      <c r="R96" s="126"/>
      <c r="S96" s="126"/>
      <c r="T96" s="116">
        <f>K96*O96</f>
        <v>81.48768</v>
      </c>
      <c r="U96" s="116"/>
      <c r="V96" s="116"/>
      <c r="W96" s="116"/>
      <c r="X96" s="116"/>
      <c r="AG96" s="42" t="e">
        <f>T96+#REF!</f>
        <v>#REF!</v>
      </c>
      <c r="AI96" s="17"/>
      <c r="AJ96" s="43">
        <v>693.58</v>
      </c>
      <c r="AL96" s="44" t="e">
        <f>AG96/AJ96</f>
        <v>#REF!</v>
      </c>
    </row>
    <row r="97" spans="4:35" ht="12.75">
      <c r="D97" s="45"/>
      <c r="E97" s="45"/>
      <c r="F97" s="45"/>
      <c r="G97" s="45"/>
      <c r="H97" s="45"/>
      <c r="I97" s="45"/>
      <c r="J97" s="45"/>
      <c r="AI97" s="17"/>
    </row>
    <row r="98" spans="1:33" s="27" customFormat="1" ht="32.25" customHeight="1">
      <c r="A98" s="124" t="s">
        <v>121</v>
      </c>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row>
    <row r="99" spans="1:35" ht="51" customHeight="1">
      <c r="A99" s="99" t="s">
        <v>4</v>
      </c>
      <c r="B99" s="100"/>
      <c r="C99" s="101" t="s">
        <v>31</v>
      </c>
      <c r="D99" s="102"/>
      <c r="E99" s="102"/>
      <c r="F99" s="102"/>
      <c r="G99" s="102"/>
      <c r="H99" s="103"/>
      <c r="I99" s="104" t="s">
        <v>5</v>
      </c>
      <c r="J99" s="104"/>
      <c r="K99" s="104" t="s">
        <v>32</v>
      </c>
      <c r="L99" s="104"/>
      <c r="M99" s="104"/>
      <c r="N99" s="104"/>
      <c r="O99" s="104" t="s">
        <v>111</v>
      </c>
      <c r="P99" s="104"/>
      <c r="Q99" s="104"/>
      <c r="R99" s="104"/>
      <c r="S99" s="104"/>
      <c r="T99" s="104" t="s">
        <v>6</v>
      </c>
      <c r="U99" s="104"/>
      <c r="V99" s="104"/>
      <c r="W99" s="104"/>
      <c r="X99" s="104"/>
      <c r="AI99" s="17"/>
    </row>
    <row r="100" spans="1:38" ht="12.75" customHeight="1">
      <c r="A100" s="117">
        <v>1</v>
      </c>
      <c r="B100" s="118"/>
      <c r="C100" s="117">
        <v>2</v>
      </c>
      <c r="D100" s="119"/>
      <c r="E100" s="119"/>
      <c r="F100" s="119"/>
      <c r="G100" s="119"/>
      <c r="H100" s="118"/>
      <c r="I100" s="90">
        <v>3</v>
      </c>
      <c r="J100" s="90"/>
      <c r="K100" s="90">
        <v>4</v>
      </c>
      <c r="L100" s="90"/>
      <c r="M100" s="90"/>
      <c r="N100" s="90"/>
      <c r="O100" s="90">
        <v>5</v>
      </c>
      <c r="P100" s="90"/>
      <c r="Q100" s="90"/>
      <c r="R100" s="90"/>
      <c r="S100" s="90"/>
      <c r="T100" s="90">
        <v>6</v>
      </c>
      <c r="U100" s="90"/>
      <c r="V100" s="90"/>
      <c r="W100" s="90"/>
      <c r="X100" s="90"/>
      <c r="AI100" s="17"/>
      <c r="AJ100" s="16"/>
      <c r="AL100" s="16"/>
    </row>
    <row r="101" spans="1:38" ht="12.75" customHeight="1">
      <c r="A101" s="164" t="s">
        <v>112</v>
      </c>
      <c r="B101" s="165"/>
      <c r="C101" s="109" t="s">
        <v>113</v>
      </c>
      <c r="D101" s="110"/>
      <c r="E101" s="110"/>
      <c r="F101" s="110"/>
      <c r="G101" s="110"/>
      <c r="H101" s="111"/>
      <c r="I101" s="112" t="s">
        <v>9</v>
      </c>
      <c r="J101" s="113"/>
      <c r="K101" s="116">
        <f>$K$16</f>
        <v>6.96</v>
      </c>
      <c r="L101" s="116"/>
      <c r="M101" s="116"/>
      <c r="N101" s="116"/>
      <c r="O101" s="126">
        <v>10.708</v>
      </c>
      <c r="P101" s="126"/>
      <c r="Q101" s="126"/>
      <c r="R101" s="126"/>
      <c r="S101" s="126"/>
      <c r="T101" s="116">
        <f>K101*O101</f>
        <v>74.52768</v>
      </c>
      <c r="U101" s="116"/>
      <c r="V101" s="116"/>
      <c r="W101" s="116"/>
      <c r="X101" s="116"/>
      <c r="AG101" s="42" t="e">
        <f>T101+#REF!</f>
        <v>#REF!</v>
      </c>
      <c r="AI101" s="17"/>
      <c r="AJ101" s="43">
        <v>609.59</v>
      </c>
      <c r="AL101" s="44" t="e">
        <f>AG101/AJ101</f>
        <v>#REF!</v>
      </c>
    </row>
    <row r="102" spans="4:35" ht="12.75">
      <c r="D102" s="45"/>
      <c r="E102" s="45"/>
      <c r="F102" s="45"/>
      <c r="G102" s="45"/>
      <c r="H102" s="45"/>
      <c r="I102" s="45"/>
      <c r="J102" s="45"/>
      <c r="AI102" s="17"/>
    </row>
    <row r="103" spans="1:33" s="27" customFormat="1" ht="29.25" customHeight="1">
      <c r="A103" s="124" t="s">
        <v>122</v>
      </c>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row>
    <row r="104" spans="1:35" ht="51" customHeight="1">
      <c r="A104" s="99" t="s">
        <v>4</v>
      </c>
      <c r="B104" s="100"/>
      <c r="C104" s="101" t="s">
        <v>31</v>
      </c>
      <c r="D104" s="102"/>
      <c r="E104" s="102"/>
      <c r="F104" s="102"/>
      <c r="G104" s="102"/>
      <c r="H104" s="103"/>
      <c r="I104" s="104" t="s">
        <v>5</v>
      </c>
      <c r="J104" s="104"/>
      <c r="K104" s="104" t="s">
        <v>32</v>
      </c>
      <c r="L104" s="104"/>
      <c r="M104" s="104"/>
      <c r="N104" s="104"/>
      <c r="O104" s="104" t="s">
        <v>111</v>
      </c>
      <c r="P104" s="104"/>
      <c r="Q104" s="104"/>
      <c r="R104" s="104"/>
      <c r="S104" s="104"/>
      <c r="T104" s="104" t="s">
        <v>6</v>
      </c>
      <c r="U104" s="104"/>
      <c r="V104" s="104"/>
      <c r="W104" s="104"/>
      <c r="X104" s="104"/>
      <c r="AI104" s="17"/>
    </row>
    <row r="105" spans="1:38" ht="12.75" customHeight="1">
      <c r="A105" s="117">
        <v>1</v>
      </c>
      <c r="B105" s="118"/>
      <c r="C105" s="117">
        <v>2</v>
      </c>
      <c r="D105" s="119"/>
      <c r="E105" s="119"/>
      <c r="F105" s="119"/>
      <c r="G105" s="119"/>
      <c r="H105" s="118"/>
      <c r="I105" s="90">
        <v>3</v>
      </c>
      <c r="J105" s="90"/>
      <c r="K105" s="90">
        <v>4</v>
      </c>
      <c r="L105" s="90"/>
      <c r="M105" s="90"/>
      <c r="N105" s="90"/>
      <c r="O105" s="90">
        <v>5</v>
      </c>
      <c r="P105" s="90"/>
      <c r="Q105" s="90"/>
      <c r="R105" s="90"/>
      <c r="S105" s="90"/>
      <c r="T105" s="90">
        <v>6</v>
      </c>
      <c r="U105" s="90"/>
      <c r="V105" s="90"/>
      <c r="W105" s="90"/>
      <c r="X105" s="90"/>
      <c r="AI105" s="17"/>
      <c r="AJ105" s="16"/>
      <c r="AL105" s="16"/>
    </row>
    <row r="106" spans="1:38" ht="12.75" customHeight="1">
      <c r="A106" s="164" t="s">
        <v>112</v>
      </c>
      <c r="B106" s="165"/>
      <c r="C106" s="109" t="s">
        <v>113</v>
      </c>
      <c r="D106" s="110"/>
      <c r="E106" s="110"/>
      <c r="F106" s="110"/>
      <c r="G106" s="110"/>
      <c r="H106" s="111"/>
      <c r="I106" s="112" t="s">
        <v>9</v>
      </c>
      <c r="J106" s="113"/>
      <c r="K106" s="116">
        <f>$K$16</f>
        <v>6.96</v>
      </c>
      <c r="L106" s="116"/>
      <c r="M106" s="116"/>
      <c r="N106" s="116"/>
      <c r="O106" s="126">
        <v>8.708</v>
      </c>
      <c r="P106" s="126"/>
      <c r="Q106" s="126"/>
      <c r="R106" s="126"/>
      <c r="S106" s="126"/>
      <c r="T106" s="116">
        <f>K106*O106</f>
        <v>60.60768</v>
      </c>
      <c r="U106" s="116"/>
      <c r="V106" s="116"/>
      <c r="W106" s="116"/>
      <c r="X106" s="116"/>
      <c r="AG106" s="42" t="e">
        <f>T106+#REF!</f>
        <v>#REF!</v>
      </c>
      <c r="AI106" s="17"/>
      <c r="AJ106" s="43">
        <v>440.15</v>
      </c>
      <c r="AL106" s="44" t="e">
        <f>AG106/AJ106</f>
        <v>#REF!</v>
      </c>
    </row>
    <row r="107" spans="4:35" ht="12.75">
      <c r="D107" s="45"/>
      <c r="E107" s="45"/>
      <c r="F107" s="45"/>
      <c r="G107" s="45"/>
      <c r="H107" s="45"/>
      <c r="I107" s="45"/>
      <c r="J107" s="45"/>
      <c r="AI107" s="17"/>
    </row>
    <row r="108" spans="1:33" s="27" customFormat="1" ht="29.25" customHeight="1">
      <c r="A108" s="124" t="s">
        <v>123</v>
      </c>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row>
    <row r="109" spans="1:35" ht="51" customHeight="1">
      <c r="A109" s="99" t="s">
        <v>4</v>
      </c>
      <c r="B109" s="100"/>
      <c r="C109" s="101" t="s">
        <v>31</v>
      </c>
      <c r="D109" s="102"/>
      <c r="E109" s="102"/>
      <c r="F109" s="102"/>
      <c r="G109" s="102"/>
      <c r="H109" s="103"/>
      <c r="I109" s="104" t="s">
        <v>5</v>
      </c>
      <c r="J109" s="104"/>
      <c r="K109" s="104" t="s">
        <v>32</v>
      </c>
      <c r="L109" s="104"/>
      <c r="M109" s="104"/>
      <c r="N109" s="104"/>
      <c r="O109" s="104" t="s">
        <v>111</v>
      </c>
      <c r="P109" s="104"/>
      <c r="Q109" s="104"/>
      <c r="R109" s="104"/>
      <c r="S109" s="104"/>
      <c r="T109" s="104" t="s">
        <v>6</v>
      </c>
      <c r="U109" s="104"/>
      <c r="V109" s="104"/>
      <c r="W109" s="104"/>
      <c r="X109" s="104"/>
      <c r="AI109" s="17"/>
    </row>
    <row r="110" spans="1:38" ht="12.75" customHeight="1">
      <c r="A110" s="117">
        <v>1</v>
      </c>
      <c r="B110" s="118"/>
      <c r="C110" s="117">
        <v>2</v>
      </c>
      <c r="D110" s="119"/>
      <c r="E110" s="119"/>
      <c r="F110" s="119"/>
      <c r="G110" s="119"/>
      <c r="H110" s="118"/>
      <c r="I110" s="90">
        <v>3</v>
      </c>
      <c r="J110" s="90"/>
      <c r="K110" s="90">
        <v>4</v>
      </c>
      <c r="L110" s="90"/>
      <c r="M110" s="90"/>
      <c r="N110" s="90"/>
      <c r="O110" s="90">
        <v>5</v>
      </c>
      <c r="P110" s="90"/>
      <c r="Q110" s="90"/>
      <c r="R110" s="90"/>
      <c r="S110" s="90"/>
      <c r="T110" s="90">
        <v>6</v>
      </c>
      <c r="U110" s="90"/>
      <c r="V110" s="90"/>
      <c r="W110" s="90"/>
      <c r="X110" s="90"/>
      <c r="AI110" s="17"/>
      <c r="AJ110" s="16"/>
      <c r="AL110" s="16"/>
    </row>
    <row r="111" spans="1:38" ht="12.75" customHeight="1">
      <c r="A111" s="164" t="s">
        <v>112</v>
      </c>
      <c r="B111" s="165"/>
      <c r="C111" s="109" t="s">
        <v>113</v>
      </c>
      <c r="D111" s="110"/>
      <c r="E111" s="110"/>
      <c r="F111" s="110"/>
      <c r="G111" s="110"/>
      <c r="H111" s="111"/>
      <c r="I111" s="112" t="s">
        <v>9</v>
      </c>
      <c r="J111" s="113"/>
      <c r="K111" s="116">
        <f>$K$16</f>
        <v>6.96</v>
      </c>
      <c r="L111" s="116"/>
      <c r="M111" s="116"/>
      <c r="N111" s="116"/>
      <c r="O111" s="126">
        <v>7.616</v>
      </c>
      <c r="P111" s="126"/>
      <c r="Q111" s="126"/>
      <c r="R111" s="126"/>
      <c r="S111" s="126"/>
      <c r="T111" s="116">
        <f>K111*O111</f>
        <v>53.00736</v>
      </c>
      <c r="U111" s="116"/>
      <c r="V111" s="116"/>
      <c r="W111" s="116"/>
      <c r="X111" s="116"/>
      <c r="AG111" s="42" t="e">
        <f>T111+#REF!</f>
        <v>#REF!</v>
      </c>
      <c r="AI111" s="17"/>
      <c r="AJ111" s="43">
        <v>440.15</v>
      </c>
      <c r="AL111" s="44" t="e">
        <f>AG111/AJ111</f>
        <v>#REF!</v>
      </c>
    </row>
    <row r="112" spans="4:35" ht="12.75">
      <c r="D112" s="45"/>
      <c r="E112" s="45"/>
      <c r="F112" s="45"/>
      <c r="G112" s="45"/>
      <c r="H112" s="45"/>
      <c r="I112" s="45"/>
      <c r="J112" s="45"/>
      <c r="AI112" s="17"/>
    </row>
    <row r="113" spans="1:33" s="27" customFormat="1" ht="29.25" customHeight="1">
      <c r="A113" s="124" t="s">
        <v>124</v>
      </c>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row>
    <row r="114" spans="1:35" ht="51" customHeight="1">
      <c r="A114" s="99" t="s">
        <v>4</v>
      </c>
      <c r="B114" s="100"/>
      <c r="C114" s="101" t="s">
        <v>31</v>
      </c>
      <c r="D114" s="102"/>
      <c r="E114" s="102"/>
      <c r="F114" s="102"/>
      <c r="G114" s="102"/>
      <c r="H114" s="103"/>
      <c r="I114" s="104" t="s">
        <v>5</v>
      </c>
      <c r="J114" s="104"/>
      <c r="K114" s="104" t="s">
        <v>32</v>
      </c>
      <c r="L114" s="104"/>
      <c r="M114" s="104"/>
      <c r="N114" s="104"/>
      <c r="O114" s="104" t="s">
        <v>111</v>
      </c>
      <c r="P114" s="104"/>
      <c r="Q114" s="104"/>
      <c r="R114" s="104"/>
      <c r="S114" s="104"/>
      <c r="T114" s="104" t="s">
        <v>6</v>
      </c>
      <c r="U114" s="104"/>
      <c r="V114" s="104"/>
      <c r="W114" s="104"/>
      <c r="X114" s="104"/>
      <c r="AI114" s="17"/>
    </row>
    <row r="115" spans="1:38" ht="12.75" customHeight="1">
      <c r="A115" s="117">
        <v>1</v>
      </c>
      <c r="B115" s="118"/>
      <c r="C115" s="117">
        <v>2</v>
      </c>
      <c r="D115" s="119"/>
      <c r="E115" s="119"/>
      <c r="F115" s="119"/>
      <c r="G115" s="119"/>
      <c r="H115" s="118"/>
      <c r="I115" s="90">
        <v>3</v>
      </c>
      <c r="J115" s="90"/>
      <c r="K115" s="90">
        <v>4</v>
      </c>
      <c r="L115" s="90"/>
      <c r="M115" s="90"/>
      <c r="N115" s="90"/>
      <c r="O115" s="90">
        <v>5</v>
      </c>
      <c r="P115" s="90"/>
      <c r="Q115" s="90"/>
      <c r="R115" s="90"/>
      <c r="S115" s="90"/>
      <c r="T115" s="90">
        <v>6</v>
      </c>
      <c r="U115" s="90"/>
      <c r="V115" s="90"/>
      <c r="W115" s="90"/>
      <c r="X115" s="90"/>
      <c r="AI115" s="17"/>
      <c r="AJ115" s="16"/>
      <c r="AL115" s="16"/>
    </row>
    <row r="116" spans="1:38" ht="12.75" customHeight="1">
      <c r="A116" s="164" t="s">
        <v>112</v>
      </c>
      <c r="B116" s="165"/>
      <c r="C116" s="109" t="s">
        <v>113</v>
      </c>
      <c r="D116" s="110"/>
      <c r="E116" s="110"/>
      <c r="F116" s="110"/>
      <c r="G116" s="110"/>
      <c r="H116" s="111"/>
      <c r="I116" s="112" t="s">
        <v>9</v>
      </c>
      <c r="J116" s="113"/>
      <c r="K116" s="116">
        <f>$K$16</f>
        <v>6.96</v>
      </c>
      <c r="L116" s="116"/>
      <c r="M116" s="116"/>
      <c r="N116" s="116"/>
      <c r="O116" s="126">
        <v>2.908</v>
      </c>
      <c r="P116" s="126"/>
      <c r="Q116" s="126"/>
      <c r="R116" s="126"/>
      <c r="S116" s="126"/>
      <c r="T116" s="116">
        <f>K116*O116</f>
        <v>20.23968</v>
      </c>
      <c r="U116" s="116"/>
      <c r="V116" s="116"/>
      <c r="W116" s="116"/>
      <c r="X116" s="116"/>
      <c r="AG116" s="42" t="e">
        <f>T116+#REF!</f>
        <v>#REF!</v>
      </c>
      <c r="AI116" s="17"/>
      <c r="AJ116" s="43">
        <v>155.6</v>
      </c>
      <c r="AL116" s="44" t="e">
        <f>AG116/AJ116</f>
        <v>#REF!</v>
      </c>
    </row>
    <row r="117" spans="4:35" ht="12.75">
      <c r="D117" s="45"/>
      <c r="E117" s="45"/>
      <c r="F117" s="45"/>
      <c r="G117" s="45"/>
      <c r="H117" s="45"/>
      <c r="I117" s="45"/>
      <c r="J117" s="45"/>
      <c r="AI117" s="17"/>
    </row>
    <row r="118" spans="1:33" s="27" customFormat="1" ht="29.25" customHeight="1">
      <c r="A118" s="124" t="s">
        <v>125</v>
      </c>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row>
    <row r="119" spans="1:35" ht="51" customHeight="1">
      <c r="A119" s="99" t="s">
        <v>4</v>
      </c>
      <c r="B119" s="100"/>
      <c r="C119" s="101" t="s">
        <v>31</v>
      </c>
      <c r="D119" s="102"/>
      <c r="E119" s="102"/>
      <c r="F119" s="102"/>
      <c r="G119" s="102"/>
      <c r="H119" s="103"/>
      <c r="I119" s="104" t="s">
        <v>5</v>
      </c>
      <c r="J119" s="104"/>
      <c r="K119" s="104" t="s">
        <v>32</v>
      </c>
      <c r="L119" s="104"/>
      <c r="M119" s="104"/>
      <c r="N119" s="104"/>
      <c r="O119" s="104" t="s">
        <v>111</v>
      </c>
      <c r="P119" s="104"/>
      <c r="Q119" s="104"/>
      <c r="R119" s="104"/>
      <c r="S119" s="104"/>
      <c r="T119" s="104" t="s">
        <v>6</v>
      </c>
      <c r="U119" s="104"/>
      <c r="V119" s="104"/>
      <c r="W119" s="104"/>
      <c r="X119" s="104"/>
      <c r="AI119" s="17"/>
    </row>
    <row r="120" spans="1:38" ht="12.75" customHeight="1">
      <c r="A120" s="117">
        <v>1</v>
      </c>
      <c r="B120" s="118"/>
      <c r="C120" s="117">
        <v>2</v>
      </c>
      <c r="D120" s="119"/>
      <c r="E120" s="119"/>
      <c r="F120" s="119"/>
      <c r="G120" s="119"/>
      <c r="H120" s="118"/>
      <c r="I120" s="90">
        <v>3</v>
      </c>
      <c r="J120" s="90"/>
      <c r="K120" s="90">
        <v>4</v>
      </c>
      <c r="L120" s="90"/>
      <c r="M120" s="90"/>
      <c r="N120" s="90"/>
      <c r="O120" s="90">
        <v>5</v>
      </c>
      <c r="P120" s="90"/>
      <c r="Q120" s="90"/>
      <c r="R120" s="90"/>
      <c r="S120" s="90"/>
      <c r="T120" s="90">
        <v>6</v>
      </c>
      <c r="U120" s="90"/>
      <c r="V120" s="90"/>
      <c r="W120" s="90"/>
      <c r="X120" s="90"/>
      <c r="AI120" s="17"/>
      <c r="AJ120" s="16"/>
      <c r="AL120" s="16"/>
    </row>
    <row r="121" spans="1:38" ht="12.75" customHeight="1">
      <c r="A121" s="164" t="s">
        <v>112</v>
      </c>
      <c r="B121" s="165"/>
      <c r="C121" s="109" t="s">
        <v>113</v>
      </c>
      <c r="D121" s="110"/>
      <c r="E121" s="110"/>
      <c r="F121" s="110"/>
      <c r="G121" s="110"/>
      <c r="H121" s="111"/>
      <c r="I121" s="112" t="s">
        <v>9</v>
      </c>
      <c r="J121" s="113"/>
      <c r="K121" s="116">
        <f>$K$16</f>
        <v>6.96</v>
      </c>
      <c r="L121" s="116"/>
      <c r="M121" s="116"/>
      <c r="N121" s="116"/>
      <c r="O121" s="126">
        <v>1.816</v>
      </c>
      <c r="P121" s="126"/>
      <c r="Q121" s="126"/>
      <c r="R121" s="126"/>
      <c r="S121" s="126"/>
      <c r="T121" s="116">
        <f>K121*O121</f>
        <v>12.63936</v>
      </c>
      <c r="U121" s="116"/>
      <c r="V121" s="116"/>
      <c r="W121" s="116"/>
      <c r="X121" s="116"/>
      <c r="AG121" s="42" t="e">
        <f>T121+#REF!</f>
        <v>#REF!</v>
      </c>
      <c r="AI121" s="17"/>
      <c r="AJ121" s="43">
        <v>155.6</v>
      </c>
      <c r="AL121" s="44" t="e">
        <f>AG121/AJ121</f>
        <v>#REF!</v>
      </c>
    </row>
    <row r="122" spans="4:35" ht="12.75">
      <c r="D122" s="45"/>
      <c r="E122" s="45"/>
      <c r="F122" s="45"/>
      <c r="G122" s="45"/>
      <c r="H122" s="45"/>
      <c r="I122" s="45"/>
      <c r="J122" s="45"/>
      <c r="AI122" s="17"/>
    </row>
    <row r="123" spans="1:33" s="27" customFormat="1" ht="12.75">
      <c r="A123" s="124" t="s">
        <v>126</v>
      </c>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row>
    <row r="124" spans="1:35" ht="51" customHeight="1">
      <c r="A124" s="99" t="s">
        <v>4</v>
      </c>
      <c r="B124" s="100"/>
      <c r="C124" s="101" t="s">
        <v>31</v>
      </c>
      <c r="D124" s="102"/>
      <c r="E124" s="102"/>
      <c r="F124" s="102"/>
      <c r="G124" s="102"/>
      <c r="H124" s="103"/>
      <c r="I124" s="104" t="s">
        <v>5</v>
      </c>
      <c r="J124" s="104"/>
      <c r="K124" s="104" t="s">
        <v>32</v>
      </c>
      <c r="L124" s="104"/>
      <c r="M124" s="104"/>
      <c r="N124" s="104"/>
      <c r="O124" s="104" t="s">
        <v>111</v>
      </c>
      <c r="P124" s="104"/>
      <c r="Q124" s="104"/>
      <c r="R124" s="104"/>
      <c r="S124" s="104"/>
      <c r="T124" s="104" t="s">
        <v>6</v>
      </c>
      <c r="U124" s="104"/>
      <c r="V124" s="104"/>
      <c r="W124" s="104"/>
      <c r="X124" s="104"/>
      <c r="AI124" s="17"/>
    </row>
    <row r="125" spans="1:38" ht="12.75" customHeight="1">
      <c r="A125" s="117">
        <v>1</v>
      </c>
      <c r="B125" s="118"/>
      <c r="C125" s="117">
        <v>2</v>
      </c>
      <c r="D125" s="119"/>
      <c r="E125" s="119"/>
      <c r="F125" s="119"/>
      <c r="G125" s="119"/>
      <c r="H125" s="118"/>
      <c r="I125" s="90">
        <v>3</v>
      </c>
      <c r="J125" s="90"/>
      <c r="K125" s="90">
        <v>4</v>
      </c>
      <c r="L125" s="90"/>
      <c r="M125" s="90"/>
      <c r="N125" s="90"/>
      <c r="O125" s="90">
        <v>5</v>
      </c>
      <c r="P125" s="90"/>
      <c r="Q125" s="90"/>
      <c r="R125" s="90"/>
      <c r="S125" s="90"/>
      <c r="T125" s="90">
        <v>6</v>
      </c>
      <c r="U125" s="90"/>
      <c r="V125" s="90"/>
      <c r="W125" s="90"/>
      <c r="X125" s="90"/>
      <c r="AI125" s="17"/>
      <c r="AJ125" s="16"/>
      <c r="AL125" s="16"/>
    </row>
    <row r="126" spans="1:38" ht="12.75" customHeight="1">
      <c r="A126" s="164" t="s">
        <v>112</v>
      </c>
      <c r="B126" s="165"/>
      <c r="C126" s="109" t="s">
        <v>113</v>
      </c>
      <c r="D126" s="110"/>
      <c r="E126" s="110"/>
      <c r="F126" s="110"/>
      <c r="G126" s="110"/>
      <c r="H126" s="111"/>
      <c r="I126" s="112" t="s">
        <v>9</v>
      </c>
      <c r="J126" s="113"/>
      <c r="K126" s="116">
        <f>$K$16</f>
        <v>6.96</v>
      </c>
      <c r="L126" s="116"/>
      <c r="M126" s="116"/>
      <c r="N126" s="116"/>
      <c r="O126" s="126">
        <v>1.2</v>
      </c>
      <c r="P126" s="126"/>
      <c r="Q126" s="126"/>
      <c r="R126" s="126"/>
      <c r="S126" s="126"/>
      <c r="T126" s="116">
        <f>K126*O126</f>
        <v>8.352</v>
      </c>
      <c r="U126" s="116"/>
      <c r="V126" s="116"/>
      <c r="W126" s="116"/>
      <c r="X126" s="116"/>
      <c r="AG126" s="42" t="e">
        <f>T126+#REF!</f>
        <v>#REF!</v>
      </c>
      <c r="AI126" s="17"/>
      <c r="AJ126" s="43">
        <v>440.15</v>
      </c>
      <c r="AL126" s="44" t="e">
        <f>AG126/AJ126</f>
        <v>#REF!</v>
      </c>
    </row>
    <row r="127" spans="4:35" ht="12.75">
      <c r="D127" s="45"/>
      <c r="E127" s="45"/>
      <c r="F127" s="45"/>
      <c r="G127" s="45"/>
      <c r="H127" s="45"/>
      <c r="I127" s="45"/>
      <c r="J127" s="45"/>
      <c r="AI127" s="17"/>
    </row>
    <row r="128" spans="1:33" s="27" customFormat="1" ht="29.25" customHeight="1">
      <c r="A128" s="124" t="s">
        <v>115</v>
      </c>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row>
    <row r="129" spans="1:35" ht="51" customHeight="1">
      <c r="A129" s="99" t="s">
        <v>4</v>
      </c>
      <c r="B129" s="100"/>
      <c r="C129" s="101" t="s">
        <v>31</v>
      </c>
      <c r="D129" s="102"/>
      <c r="E129" s="102"/>
      <c r="F129" s="102"/>
      <c r="G129" s="102"/>
      <c r="H129" s="103"/>
      <c r="I129" s="104" t="s">
        <v>5</v>
      </c>
      <c r="J129" s="104"/>
      <c r="K129" s="104" t="s">
        <v>32</v>
      </c>
      <c r="L129" s="104"/>
      <c r="M129" s="104"/>
      <c r="N129" s="104"/>
      <c r="O129" s="104" t="s">
        <v>111</v>
      </c>
      <c r="P129" s="104"/>
      <c r="Q129" s="104"/>
      <c r="R129" s="104"/>
      <c r="S129" s="104"/>
      <c r="T129" s="104" t="s">
        <v>6</v>
      </c>
      <c r="U129" s="104"/>
      <c r="V129" s="104"/>
      <c r="W129" s="104"/>
      <c r="X129" s="104"/>
      <c r="AI129" s="17"/>
    </row>
    <row r="130" spans="1:38" ht="12.75" customHeight="1">
      <c r="A130" s="117">
        <v>1</v>
      </c>
      <c r="B130" s="118"/>
      <c r="C130" s="117">
        <v>2</v>
      </c>
      <c r="D130" s="119"/>
      <c r="E130" s="119"/>
      <c r="F130" s="119"/>
      <c r="G130" s="119"/>
      <c r="H130" s="118"/>
      <c r="I130" s="90">
        <v>3</v>
      </c>
      <c r="J130" s="90"/>
      <c r="K130" s="90">
        <v>4</v>
      </c>
      <c r="L130" s="90"/>
      <c r="M130" s="90"/>
      <c r="N130" s="90"/>
      <c r="O130" s="90">
        <v>5</v>
      </c>
      <c r="P130" s="90"/>
      <c r="Q130" s="90"/>
      <c r="R130" s="90"/>
      <c r="S130" s="90"/>
      <c r="T130" s="90">
        <v>6</v>
      </c>
      <c r="U130" s="90"/>
      <c r="V130" s="90"/>
      <c r="W130" s="90"/>
      <c r="X130" s="90"/>
      <c r="AI130" s="17"/>
      <c r="AJ130" s="16"/>
      <c r="AL130" s="16"/>
    </row>
    <row r="131" spans="1:38" ht="12.75" customHeight="1">
      <c r="A131" s="164" t="s">
        <v>112</v>
      </c>
      <c r="B131" s="165"/>
      <c r="C131" s="109" t="s">
        <v>113</v>
      </c>
      <c r="D131" s="110"/>
      <c r="E131" s="110"/>
      <c r="F131" s="110"/>
      <c r="G131" s="110"/>
      <c r="H131" s="111"/>
      <c r="I131" s="112" t="s">
        <v>9</v>
      </c>
      <c r="J131" s="113"/>
      <c r="K131" s="116">
        <f>$K$16</f>
        <v>6.96</v>
      </c>
      <c r="L131" s="116"/>
      <c r="M131" s="116"/>
      <c r="N131" s="116"/>
      <c r="O131" s="126">
        <v>4.5872</v>
      </c>
      <c r="P131" s="126"/>
      <c r="Q131" s="126"/>
      <c r="R131" s="126"/>
      <c r="S131" s="126"/>
      <c r="T131" s="116">
        <f>K131*O131</f>
        <v>31.926912</v>
      </c>
      <c r="U131" s="116"/>
      <c r="V131" s="116"/>
      <c r="W131" s="116"/>
      <c r="X131" s="116"/>
      <c r="AG131" s="42" t="e">
        <f>T131+#REF!</f>
        <v>#REF!</v>
      </c>
      <c r="AI131" s="17"/>
      <c r="AJ131" s="43">
        <v>375.04</v>
      </c>
      <c r="AL131" s="44" t="e">
        <f>AG131/AJ131</f>
        <v>#REF!</v>
      </c>
    </row>
    <row r="133" spans="1:33" s="27" customFormat="1" ht="29.25" customHeight="1">
      <c r="A133" s="124" t="s">
        <v>127</v>
      </c>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row>
    <row r="134" spans="1:46" ht="51" customHeight="1">
      <c r="A134" s="99" t="s">
        <v>4</v>
      </c>
      <c r="B134" s="100"/>
      <c r="C134" s="101" t="s">
        <v>31</v>
      </c>
      <c r="D134" s="102"/>
      <c r="E134" s="102"/>
      <c r="F134" s="102"/>
      <c r="G134" s="102"/>
      <c r="H134" s="103"/>
      <c r="I134" s="104" t="s">
        <v>5</v>
      </c>
      <c r="J134" s="104"/>
      <c r="K134" s="104" t="s">
        <v>32</v>
      </c>
      <c r="L134" s="104"/>
      <c r="M134" s="104"/>
      <c r="N134" s="104"/>
      <c r="O134" s="104" t="s">
        <v>111</v>
      </c>
      <c r="P134" s="104"/>
      <c r="Q134" s="104"/>
      <c r="R134" s="104"/>
      <c r="S134" s="104"/>
      <c r="T134" s="104" t="s">
        <v>6</v>
      </c>
      <c r="U134" s="104"/>
      <c r="V134" s="104"/>
      <c r="W134" s="104"/>
      <c r="X134" s="104"/>
      <c r="AI134" s="17"/>
      <c r="AS134" s="48" t="s">
        <v>88</v>
      </c>
      <c r="AT134" s="49" t="s">
        <v>89</v>
      </c>
    </row>
    <row r="135" spans="1:46" ht="12.75" customHeight="1">
      <c r="A135" s="117">
        <v>1</v>
      </c>
      <c r="B135" s="118"/>
      <c r="C135" s="117">
        <v>2</v>
      </c>
      <c r="D135" s="119"/>
      <c r="E135" s="119"/>
      <c r="F135" s="119"/>
      <c r="G135" s="119"/>
      <c r="H135" s="118"/>
      <c r="I135" s="90">
        <v>3</v>
      </c>
      <c r="J135" s="90"/>
      <c r="K135" s="90">
        <v>4</v>
      </c>
      <c r="L135" s="90"/>
      <c r="M135" s="90"/>
      <c r="N135" s="90"/>
      <c r="O135" s="90">
        <v>5</v>
      </c>
      <c r="P135" s="90"/>
      <c r="Q135" s="90"/>
      <c r="R135" s="90"/>
      <c r="S135" s="90"/>
      <c r="T135" s="90">
        <v>6</v>
      </c>
      <c r="U135" s="90"/>
      <c r="V135" s="90"/>
      <c r="W135" s="90"/>
      <c r="X135" s="90"/>
      <c r="AI135" s="17"/>
      <c r="AJ135" s="16"/>
      <c r="AL135" s="16"/>
      <c r="AS135" s="48" t="s">
        <v>90</v>
      </c>
      <c r="AT135">
        <v>531</v>
      </c>
    </row>
    <row r="136" spans="1:35" ht="12.75" customHeight="1">
      <c r="A136" s="164" t="s">
        <v>112</v>
      </c>
      <c r="B136" s="165"/>
      <c r="C136" s="109" t="s">
        <v>113</v>
      </c>
      <c r="D136" s="110"/>
      <c r="E136" s="110"/>
      <c r="F136" s="110"/>
      <c r="G136" s="110"/>
      <c r="H136" s="111"/>
      <c r="I136" s="112" t="s">
        <v>9</v>
      </c>
      <c r="J136" s="113"/>
      <c r="K136" s="116">
        <f>$K$16</f>
        <v>6.96</v>
      </c>
      <c r="L136" s="116"/>
      <c r="M136" s="116"/>
      <c r="N136" s="116"/>
      <c r="O136" s="126">
        <v>1.5</v>
      </c>
      <c r="P136" s="126"/>
      <c r="Q136" s="126"/>
      <c r="R136" s="126"/>
      <c r="S136" s="126"/>
      <c r="T136" s="116">
        <f>K136*O136</f>
        <v>10.44</v>
      </c>
      <c r="U136" s="116"/>
      <c r="V136" s="116"/>
      <c r="W136" s="116"/>
      <c r="X136" s="116"/>
      <c r="AI136" s="17"/>
    </row>
    <row r="138" spans="2:41" s="35" customFormat="1" ht="18" hidden="1">
      <c r="B138" s="35" t="str">
        <f>+'[6]Кап_2'!A100</f>
        <v>Главный экономист ПЭО                                                         С.А.Окунева</v>
      </c>
      <c r="AL138" s="36"/>
      <c r="AM138" s="36"/>
      <c r="AN138" s="37"/>
      <c r="AO138"/>
    </row>
    <row r="139" spans="33:40" ht="12.75" hidden="1">
      <c r="AG139"/>
      <c r="AN139" s="16"/>
    </row>
    <row r="140" spans="2:40" ht="12.75" hidden="1">
      <c r="B140" s="9" t="s">
        <v>23</v>
      </c>
      <c r="AG140"/>
      <c r="AN140" s="16"/>
    </row>
    <row r="141" spans="2:46" ht="30" customHeight="1" hidden="1">
      <c r="B141" s="10" t="s">
        <v>24</v>
      </c>
      <c r="C141" s="154" t="str">
        <f>CONCATENATE("Тариф на тепловую энергию в размере ",AA115," руб./Гкал (с НДС) утвержден Приказом Региональной энергетической комиссии Красноярского края ",AS141," № ",AT141)</f>
        <v>Тариф на тепловую энергию в размере  руб./Гкал (с НДС) утвержден Приказом Региональной энергетической комиссии Красноярского края от 19.12.2014 г. № 339-п</v>
      </c>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1"/>
      <c r="AN141" s="38"/>
      <c r="AS141" s="39" t="s">
        <v>48</v>
      </c>
      <c r="AT141" s="40" t="s">
        <v>85</v>
      </c>
    </row>
    <row r="142" spans="2:46" ht="27.75" customHeight="1" hidden="1">
      <c r="B142" s="10" t="s">
        <v>25</v>
      </c>
      <c r="C142" s="154" t="str">
        <f>CONCATENATE("Тариф на горячую воду с использованием открытых систем теплоснабжения (горячего водоснабжения) ",,"утвержден Приказом Региональной энергетической комиссии Красноярского края ",AS142," № ",AT142)</f>
        <v>Тариф на горячую воду с использованием открытых систем теплоснабжения (горячего водоснабжения) утвержден Приказом Региональной энергетической комиссии Красноярского края от 19.12.2014 г. № 456-п</v>
      </c>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1"/>
      <c r="AN142" s="38"/>
      <c r="AS142" s="39" t="s">
        <v>48</v>
      </c>
      <c r="AT142" s="40" t="s">
        <v>86</v>
      </c>
    </row>
    <row r="143" spans="2:46" ht="26.25" customHeight="1" hidden="1">
      <c r="B143" s="10" t="s">
        <v>49</v>
      </c>
      <c r="C143" s="154" t="str">
        <f>CONCATENATE("Тариф на теплоноситель ",,"утвержден Приказом Региональной энергетической комиссии Красноярского края ",AS143," № ",AT143)</f>
        <v>Тариф на теплоноситель утвержден Приказом Региональной энергетической комиссии Красноярского края от 19.12.2014 г. № 366-п</v>
      </c>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1"/>
      <c r="AN143" s="38"/>
      <c r="AS143" s="39" t="s">
        <v>48</v>
      </c>
      <c r="AT143" s="40" t="s">
        <v>50</v>
      </c>
    </row>
    <row r="144" spans="2:46" ht="27" customHeight="1" hidden="1">
      <c r="B144" s="10" t="s">
        <v>51</v>
      </c>
      <c r="C144" s="91" t="s">
        <v>109</v>
      </c>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N144" s="16"/>
      <c r="AS144" s="48" t="s">
        <v>88</v>
      </c>
      <c r="AT144" s="49" t="s">
        <v>89</v>
      </c>
    </row>
    <row r="145" spans="2:46" ht="41.25" customHeight="1" hidden="1">
      <c r="B145" s="10" t="s">
        <v>55</v>
      </c>
      <c r="C145" s="91" t="s">
        <v>52</v>
      </c>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N145" s="16"/>
      <c r="AS145" s="48" t="s">
        <v>90</v>
      </c>
      <c r="AT145">
        <v>531</v>
      </c>
    </row>
    <row r="146" spans="2:40" ht="51" customHeight="1" hidden="1">
      <c r="B146" s="10" t="s">
        <v>91</v>
      </c>
      <c r="C146" s="91" t="s">
        <v>56</v>
      </c>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N146" s="38"/>
    </row>
    <row r="147" spans="2:40" ht="29.25" customHeight="1" hidden="1">
      <c r="B147" s="10" t="s">
        <v>92</v>
      </c>
      <c r="C147" s="166" t="str">
        <f>CONCATENATE("Тариф на холодную питьевую воду утвержден Приказом Региональной энергетической комиссии Красноярского края ",AS134," № ",AT134,", с изменениями ",AS135," №",AT135)</f>
        <v>Тариф на холодную питьевую воду утвержден Приказом Региональной энергетической комиссии Красноярского края от 24.10.2014г. № 116-в, с изменениями от 18.12.2014г. №531</v>
      </c>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41"/>
      <c r="AG147" s="41"/>
      <c r="AH147" s="41"/>
      <c r="AI147" s="41"/>
      <c r="AJ147" s="41"/>
      <c r="AK147" s="41"/>
      <c r="AL147" s="41"/>
      <c r="AN147" s="38"/>
    </row>
    <row r="148" ht="12.75" hidden="1"/>
    <row r="149" spans="1:40" ht="12.75" hidden="1">
      <c r="A149" s="50" t="s">
        <v>93</v>
      </c>
      <c r="AG149"/>
      <c r="AN149" s="16"/>
    </row>
    <row r="150" spans="1:40" ht="12.75" hidden="1">
      <c r="A150" s="50" t="s">
        <v>94</v>
      </c>
      <c r="AG150"/>
      <c r="AN150" s="16"/>
    </row>
  </sheetData>
  <sheetProtection/>
  <mergeCells count="494">
    <mergeCell ref="C147:AE147"/>
    <mergeCell ref="C141:AL141"/>
    <mergeCell ref="C142:AL142"/>
    <mergeCell ref="C143:AL143"/>
    <mergeCell ref="C144:AL144"/>
    <mergeCell ref="C145:AL145"/>
    <mergeCell ref="C146:AL146"/>
    <mergeCell ref="A136:B136"/>
    <mergeCell ref="C136:H136"/>
    <mergeCell ref="I136:J136"/>
    <mergeCell ref="K136:N136"/>
    <mergeCell ref="O136:S136"/>
    <mergeCell ref="T136:X136"/>
    <mergeCell ref="A135:B135"/>
    <mergeCell ref="C135:H135"/>
    <mergeCell ref="I135:J135"/>
    <mergeCell ref="K135:N135"/>
    <mergeCell ref="O135:S135"/>
    <mergeCell ref="T135:X135"/>
    <mergeCell ref="A133:AE133"/>
    <mergeCell ref="AF133:AG133"/>
    <mergeCell ref="A134:B134"/>
    <mergeCell ref="C134:H134"/>
    <mergeCell ref="I134:J134"/>
    <mergeCell ref="K134:N134"/>
    <mergeCell ref="O134:S134"/>
    <mergeCell ref="T134:X134"/>
    <mergeCell ref="A131:B131"/>
    <mergeCell ref="C131:H131"/>
    <mergeCell ref="I131:J131"/>
    <mergeCell ref="K131:N131"/>
    <mergeCell ref="O131:S131"/>
    <mergeCell ref="T131:X131"/>
    <mergeCell ref="A130:B130"/>
    <mergeCell ref="C130:H130"/>
    <mergeCell ref="I130:J130"/>
    <mergeCell ref="K130:N130"/>
    <mergeCell ref="O130:S130"/>
    <mergeCell ref="T130:X130"/>
    <mergeCell ref="A128:AE128"/>
    <mergeCell ref="AF128:AG128"/>
    <mergeCell ref="A129:B129"/>
    <mergeCell ref="C129:H129"/>
    <mergeCell ref="I129:J129"/>
    <mergeCell ref="K129:N129"/>
    <mergeCell ref="O129:S129"/>
    <mergeCell ref="T129:X129"/>
    <mergeCell ref="A126:B126"/>
    <mergeCell ref="C126:H126"/>
    <mergeCell ref="I126:J126"/>
    <mergeCell ref="K126:N126"/>
    <mergeCell ref="O126:S126"/>
    <mergeCell ref="T126:X126"/>
    <mergeCell ref="A125:B125"/>
    <mergeCell ref="C125:H125"/>
    <mergeCell ref="I125:J125"/>
    <mergeCell ref="K125:N125"/>
    <mergeCell ref="O125:S125"/>
    <mergeCell ref="T125:X125"/>
    <mergeCell ref="A123:AE123"/>
    <mergeCell ref="AF123:AG123"/>
    <mergeCell ref="A124:B124"/>
    <mergeCell ref="C124:H124"/>
    <mergeCell ref="I124:J124"/>
    <mergeCell ref="K124:N124"/>
    <mergeCell ref="O124:S124"/>
    <mergeCell ref="T124:X124"/>
    <mergeCell ref="A121:B121"/>
    <mergeCell ref="C121:H121"/>
    <mergeCell ref="I121:J121"/>
    <mergeCell ref="K121:N121"/>
    <mergeCell ref="O121:S121"/>
    <mergeCell ref="T121:X121"/>
    <mergeCell ref="A120:B120"/>
    <mergeCell ref="C120:H120"/>
    <mergeCell ref="I120:J120"/>
    <mergeCell ref="K120:N120"/>
    <mergeCell ref="O120:S120"/>
    <mergeCell ref="T120:X120"/>
    <mergeCell ref="A118:AE118"/>
    <mergeCell ref="AF118:AG118"/>
    <mergeCell ref="A119:B119"/>
    <mergeCell ref="C119:H119"/>
    <mergeCell ref="I119:J119"/>
    <mergeCell ref="K119:N119"/>
    <mergeCell ref="O119:S119"/>
    <mergeCell ref="T119:X119"/>
    <mergeCell ref="A116:B116"/>
    <mergeCell ref="C116:H116"/>
    <mergeCell ref="I116:J116"/>
    <mergeCell ref="K116:N116"/>
    <mergeCell ref="O116:S116"/>
    <mergeCell ref="T116:X116"/>
    <mergeCell ref="A115:B115"/>
    <mergeCell ref="C115:H115"/>
    <mergeCell ref="I115:J115"/>
    <mergeCell ref="K115:N115"/>
    <mergeCell ref="O115:S115"/>
    <mergeCell ref="T115:X115"/>
    <mergeCell ref="A113:AE113"/>
    <mergeCell ref="AF113:AG113"/>
    <mergeCell ref="A114:B114"/>
    <mergeCell ref="C114:H114"/>
    <mergeCell ref="I114:J114"/>
    <mergeCell ref="K114:N114"/>
    <mergeCell ref="O114:S114"/>
    <mergeCell ref="T114:X114"/>
    <mergeCell ref="A111:B111"/>
    <mergeCell ref="C111:H111"/>
    <mergeCell ref="I111:J111"/>
    <mergeCell ref="K111:N111"/>
    <mergeCell ref="O111:S111"/>
    <mergeCell ref="T111:X111"/>
    <mergeCell ref="A110:B110"/>
    <mergeCell ref="C110:H110"/>
    <mergeCell ref="I110:J110"/>
    <mergeCell ref="K110:N110"/>
    <mergeCell ref="O110:S110"/>
    <mergeCell ref="T110:X110"/>
    <mergeCell ref="A108:AE108"/>
    <mergeCell ref="AF108:AG108"/>
    <mergeCell ref="A109:B109"/>
    <mergeCell ref="C109:H109"/>
    <mergeCell ref="I109:J109"/>
    <mergeCell ref="K109:N109"/>
    <mergeCell ref="O109:S109"/>
    <mergeCell ref="T109:X109"/>
    <mergeCell ref="A106:B106"/>
    <mergeCell ref="C106:H106"/>
    <mergeCell ref="I106:J106"/>
    <mergeCell ref="K106:N106"/>
    <mergeCell ref="O106:S106"/>
    <mergeCell ref="T106:X106"/>
    <mergeCell ref="A105:B105"/>
    <mergeCell ref="C105:H105"/>
    <mergeCell ref="I105:J105"/>
    <mergeCell ref="K105:N105"/>
    <mergeCell ref="O105:S105"/>
    <mergeCell ref="T105:X105"/>
    <mergeCell ref="A103:AE103"/>
    <mergeCell ref="AF103:AG103"/>
    <mergeCell ref="A104:B104"/>
    <mergeCell ref="C104:H104"/>
    <mergeCell ref="I104:J104"/>
    <mergeCell ref="K104:N104"/>
    <mergeCell ref="O104:S104"/>
    <mergeCell ref="T104:X104"/>
    <mergeCell ref="A101:B101"/>
    <mergeCell ref="C101:H101"/>
    <mergeCell ref="I101:J101"/>
    <mergeCell ref="K101:N101"/>
    <mergeCell ref="O101:S101"/>
    <mergeCell ref="T101:X101"/>
    <mergeCell ref="A100:B100"/>
    <mergeCell ref="C100:H100"/>
    <mergeCell ref="I100:J100"/>
    <mergeCell ref="K100:N100"/>
    <mergeCell ref="O100:S100"/>
    <mergeCell ref="T100:X100"/>
    <mergeCell ref="A98:AE98"/>
    <mergeCell ref="AF98:AG98"/>
    <mergeCell ref="A99:B99"/>
    <mergeCell ref="C99:H99"/>
    <mergeCell ref="I99:J99"/>
    <mergeCell ref="K99:N99"/>
    <mergeCell ref="O99:S99"/>
    <mergeCell ref="T99:X99"/>
    <mergeCell ref="A96:B96"/>
    <mergeCell ref="C96:H96"/>
    <mergeCell ref="I96:J96"/>
    <mergeCell ref="K96:N96"/>
    <mergeCell ref="O96:S96"/>
    <mergeCell ref="T96:X96"/>
    <mergeCell ref="A95:B95"/>
    <mergeCell ref="C95:H95"/>
    <mergeCell ref="I95:J95"/>
    <mergeCell ref="K95:N95"/>
    <mergeCell ref="O95:S95"/>
    <mergeCell ref="T95:X95"/>
    <mergeCell ref="A93:AE93"/>
    <mergeCell ref="AF93:AG93"/>
    <mergeCell ref="A94:B94"/>
    <mergeCell ref="C94:H94"/>
    <mergeCell ref="I94:J94"/>
    <mergeCell ref="K94:N94"/>
    <mergeCell ref="O94:S94"/>
    <mergeCell ref="T94:X94"/>
    <mergeCell ref="A91:B91"/>
    <mergeCell ref="C91:H91"/>
    <mergeCell ref="I91:J91"/>
    <mergeCell ref="K91:N91"/>
    <mergeCell ref="O91:S91"/>
    <mergeCell ref="T91:X91"/>
    <mergeCell ref="A90:B90"/>
    <mergeCell ref="C90:H90"/>
    <mergeCell ref="I90:J90"/>
    <mergeCell ref="K90:N90"/>
    <mergeCell ref="O90:S90"/>
    <mergeCell ref="T90:X90"/>
    <mergeCell ref="A88:AE88"/>
    <mergeCell ref="AF88:AG88"/>
    <mergeCell ref="A89:B89"/>
    <mergeCell ref="C89:H89"/>
    <mergeCell ref="I89:J89"/>
    <mergeCell ref="K89:N89"/>
    <mergeCell ref="O89:S89"/>
    <mergeCell ref="T89:X89"/>
    <mergeCell ref="A86:B86"/>
    <mergeCell ref="C86:H86"/>
    <mergeCell ref="I86:J86"/>
    <mergeCell ref="K86:N86"/>
    <mergeCell ref="O86:S86"/>
    <mergeCell ref="T86:X86"/>
    <mergeCell ref="A85:B85"/>
    <mergeCell ref="C85:H85"/>
    <mergeCell ref="I85:J85"/>
    <mergeCell ref="K85:N85"/>
    <mergeCell ref="O85:S85"/>
    <mergeCell ref="T85:X85"/>
    <mergeCell ref="A83:AE83"/>
    <mergeCell ref="A84:B84"/>
    <mergeCell ref="C84:H84"/>
    <mergeCell ref="I84:J84"/>
    <mergeCell ref="K84:N84"/>
    <mergeCell ref="O84:S84"/>
    <mergeCell ref="T84:X84"/>
    <mergeCell ref="A81:B81"/>
    <mergeCell ref="C81:H81"/>
    <mergeCell ref="I81:J81"/>
    <mergeCell ref="K81:N81"/>
    <mergeCell ref="O81:S81"/>
    <mergeCell ref="T81:X81"/>
    <mergeCell ref="A80:B80"/>
    <mergeCell ref="C80:H80"/>
    <mergeCell ref="I80:J80"/>
    <mergeCell ref="K80:N80"/>
    <mergeCell ref="O80:S80"/>
    <mergeCell ref="T80:X80"/>
    <mergeCell ref="A76:AE76"/>
    <mergeCell ref="A78:AE78"/>
    <mergeCell ref="A79:B79"/>
    <mergeCell ref="C79:H79"/>
    <mergeCell ref="I79:J79"/>
    <mergeCell ref="K79:N79"/>
    <mergeCell ref="O79:S79"/>
    <mergeCell ref="T79:X79"/>
    <mergeCell ref="A74:B74"/>
    <mergeCell ref="C74:H74"/>
    <mergeCell ref="I74:J74"/>
    <mergeCell ref="K74:N74"/>
    <mergeCell ref="O74:S74"/>
    <mergeCell ref="T74:X74"/>
    <mergeCell ref="A73:B73"/>
    <mergeCell ref="C73:H73"/>
    <mergeCell ref="I73:J73"/>
    <mergeCell ref="K73:N73"/>
    <mergeCell ref="O73:S73"/>
    <mergeCell ref="T73:X73"/>
    <mergeCell ref="A71:AE71"/>
    <mergeCell ref="AF71:AG71"/>
    <mergeCell ref="A72:B72"/>
    <mergeCell ref="C72:H72"/>
    <mergeCell ref="I72:J72"/>
    <mergeCell ref="K72:N72"/>
    <mergeCell ref="O72:S72"/>
    <mergeCell ref="T72:X72"/>
    <mergeCell ref="A69:B69"/>
    <mergeCell ref="C69:H69"/>
    <mergeCell ref="I69:J69"/>
    <mergeCell ref="K69:N69"/>
    <mergeCell ref="O69:S69"/>
    <mergeCell ref="T69:X69"/>
    <mergeCell ref="A68:B68"/>
    <mergeCell ref="C68:H68"/>
    <mergeCell ref="I68:J68"/>
    <mergeCell ref="K68:N68"/>
    <mergeCell ref="O68:S68"/>
    <mergeCell ref="T68:X68"/>
    <mergeCell ref="A66:AE66"/>
    <mergeCell ref="AF66:AG66"/>
    <mergeCell ref="A67:B67"/>
    <mergeCell ref="C67:H67"/>
    <mergeCell ref="I67:J67"/>
    <mergeCell ref="K67:N67"/>
    <mergeCell ref="O67:S67"/>
    <mergeCell ref="T67:X67"/>
    <mergeCell ref="A64:B64"/>
    <mergeCell ref="C64:H64"/>
    <mergeCell ref="I64:J64"/>
    <mergeCell ref="K64:N64"/>
    <mergeCell ref="O64:S64"/>
    <mergeCell ref="T64:X64"/>
    <mergeCell ref="A63:B63"/>
    <mergeCell ref="C63:H63"/>
    <mergeCell ref="I63:J63"/>
    <mergeCell ref="K63:N63"/>
    <mergeCell ref="O63:S63"/>
    <mergeCell ref="T63:X63"/>
    <mergeCell ref="A61:AE61"/>
    <mergeCell ref="AF61:AG61"/>
    <mergeCell ref="A62:B62"/>
    <mergeCell ref="C62:H62"/>
    <mergeCell ref="I62:J62"/>
    <mergeCell ref="K62:N62"/>
    <mergeCell ref="O62:S62"/>
    <mergeCell ref="T62:X62"/>
    <mergeCell ref="A59:B59"/>
    <mergeCell ref="C59:H59"/>
    <mergeCell ref="I59:J59"/>
    <mergeCell ref="K59:N59"/>
    <mergeCell ref="O59:S59"/>
    <mergeCell ref="T59:X59"/>
    <mergeCell ref="A58:B58"/>
    <mergeCell ref="C58:H58"/>
    <mergeCell ref="I58:J58"/>
    <mergeCell ref="K58:N58"/>
    <mergeCell ref="O58:S58"/>
    <mergeCell ref="T58:X58"/>
    <mergeCell ref="A56:AE56"/>
    <mergeCell ref="AF56:AG56"/>
    <mergeCell ref="A57:B57"/>
    <mergeCell ref="C57:H57"/>
    <mergeCell ref="I57:J57"/>
    <mergeCell ref="K57:N57"/>
    <mergeCell ref="O57:S57"/>
    <mergeCell ref="T57:X57"/>
    <mergeCell ref="A54:B54"/>
    <mergeCell ref="C54:H54"/>
    <mergeCell ref="I54:J54"/>
    <mergeCell ref="K54:N54"/>
    <mergeCell ref="O54:S54"/>
    <mergeCell ref="T54:X54"/>
    <mergeCell ref="A53:B53"/>
    <mergeCell ref="C53:H53"/>
    <mergeCell ref="I53:J53"/>
    <mergeCell ref="K53:N53"/>
    <mergeCell ref="O53:S53"/>
    <mergeCell ref="T53:X53"/>
    <mergeCell ref="A51:AE51"/>
    <mergeCell ref="AF51:AG51"/>
    <mergeCell ref="A52:B52"/>
    <mergeCell ref="C52:H52"/>
    <mergeCell ref="I52:J52"/>
    <mergeCell ref="K52:N52"/>
    <mergeCell ref="O52:S52"/>
    <mergeCell ref="T52:X52"/>
    <mergeCell ref="A49:B49"/>
    <mergeCell ref="C49:H49"/>
    <mergeCell ref="I49:J49"/>
    <mergeCell ref="K49:N49"/>
    <mergeCell ref="O49:S49"/>
    <mergeCell ref="T49:X49"/>
    <mergeCell ref="A48:B48"/>
    <mergeCell ref="C48:H48"/>
    <mergeCell ref="I48:J48"/>
    <mergeCell ref="K48:N48"/>
    <mergeCell ref="O48:S48"/>
    <mergeCell ref="T48:X48"/>
    <mergeCell ref="A46:AE46"/>
    <mergeCell ref="AF46:AG46"/>
    <mergeCell ref="A47:B47"/>
    <mergeCell ref="C47:H47"/>
    <mergeCell ref="I47:J47"/>
    <mergeCell ref="K47:N47"/>
    <mergeCell ref="O47:S47"/>
    <mergeCell ref="T47:X47"/>
    <mergeCell ref="A44:B44"/>
    <mergeCell ref="C44:H44"/>
    <mergeCell ref="I44:J44"/>
    <mergeCell ref="K44:N44"/>
    <mergeCell ref="O44:S44"/>
    <mergeCell ref="T44:X44"/>
    <mergeCell ref="A43:B43"/>
    <mergeCell ref="C43:H43"/>
    <mergeCell ref="I43:J43"/>
    <mergeCell ref="K43:N43"/>
    <mergeCell ref="O43:S43"/>
    <mergeCell ref="T43:X43"/>
    <mergeCell ref="A41:AE41"/>
    <mergeCell ref="AF41:AG41"/>
    <mergeCell ref="A42:B42"/>
    <mergeCell ref="C42:H42"/>
    <mergeCell ref="I42:J42"/>
    <mergeCell ref="K42:N42"/>
    <mergeCell ref="O42:S42"/>
    <mergeCell ref="T42:X42"/>
    <mergeCell ref="A39:B39"/>
    <mergeCell ref="C39:H39"/>
    <mergeCell ref="I39:J39"/>
    <mergeCell ref="K39:N39"/>
    <mergeCell ref="O39:S39"/>
    <mergeCell ref="T39:X39"/>
    <mergeCell ref="A38:B38"/>
    <mergeCell ref="C38:H38"/>
    <mergeCell ref="I38:J38"/>
    <mergeCell ref="K38:N38"/>
    <mergeCell ref="O38:S38"/>
    <mergeCell ref="T38:X38"/>
    <mergeCell ref="A36:AE36"/>
    <mergeCell ref="AF36:AG36"/>
    <mergeCell ref="A37:B37"/>
    <mergeCell ref="C37:H37"/>
    <mergeCell ref="I37:J37"/>
    <mergeCell ref="K37:N37"/>
    <mergeCell ref="O37:S37"/>
    <mergeCell ref="T37:X37"/>
    <mergeCell ref="A34:B34"/>
    <mergeCell ref="C34:H34"/>
    <mergeCell ref="I34:J34"/>
    <mergeCell ref="K34:N34"/>
    <mergeCell ref="O34:S34"/>
    <mergeCell ref="T34:X34"/>
    <mergeCell ref="A33:B33"/>
    <mergeCell ref="C33:H33"/>
    <mergeCell ref="I33:J33"/>
    <mergeCell ref="K33:N33"/>
    <mergeCell ref="O33:S33"/>
    <mergeCell ref="T33:X33"/>
    <mergeCell ref="A31:AE31"/>
    <mergeCell ref="AF31:AG31"/>
    <mergeCell ref="A32:B32"/>
    <mergeCell ref="C32:H32"/>
    <mergeCell ref="I32:J32"/>
    <mergeCell ref="K32:N32"/>
    <mergeCell ref="O32:S32"/>
    <mergeCell ref="T32:X32"/>
    <mergeCell ref="A29:B29"/>
    <mergeCell ref="C29:H29"/>
    <mergeCell ref="I29:J29"/>
    <mergeCell ref="K29:N29"/>
    <mergeCell ref="O29:S29"/>
    <mergeCell ref="T29:X29"/>
    <mergeCell ref="A28:B28"/>
    <mergeCell ref="C28:H28"/>
    <mergeCell ref="I28:J28"/>
    <mergeCell ref="K28:N28"/>
    <mergeCell ref="O28:S28"/>
    <mergeCell ref="T28:X28"/>
    <mergeCell ref="A26:AE26"/>
    <mergeCell ref="A27:B27"/>
    <mergeCell ref="C27:H27"/>
    <mergeCell ref="I27:J27"/>
    <mergeCell ref="K27:N27"/>
    <mergeCell ref="O27:S27"/>
    <mergeCell ref="T27:X27"/>
    <mergeCell ref="A24:B24"/>
    <mergeCell ref="C24:H24"/>
    <mergeCell ref="I24:J24"/>
    <mergeCell ref="K24:N24"/>
    <mergeCell ref="O24:S24"/>
    <mergeCell ref="T24:X24"/>
    <mergeCell ref="A23:B23"/>
    <mergeCell ref="C23:H23"/>
    <mergeCell ref="I23:J23"/>
    <mergeCell ref="K23:N23"/>
    <mergeCell ref="O23:S23"/>
    <mergeCell ref="T23:X23"/>
    <mergeCell ref="A18:AE18"/>
    <mergeCell ref="A19:AE19"/>
    <mergeCell ref="A21:AE21"/>
    <mergeCell ref="A22:B22"/>
    <mergeCell ref="C22:H22"/>
    <mergeCell ref="I22:J22"/>
    <mergeCell ref="K22:N22"/>
    <mergeCell ref="O22:S22"/>
    <mergeCell ref="T22:X22"/>
    <mergeCell ref="A16:B16"/>
    <mergeCell ref="C16:H16"/>
    <mergeCell ref="I16:J16"/>
    <mergeCell ref="K16:N16"/>
    <mergeCell ref="O16:S16"/>
    <mergeCell ref="T16:X16"/>
    <mergeCell ref="A15:B15"/>
    <mergeCell ref="C15:H15"/>
    <mergeCell ref="I15:J15"/>
    <mergeCell ref="K15:N15"/>
    <mergeCell ref="O15:S15"/>
    <mergeCell ref="T15:X15"/>
    <mergeCell ref="AL10:AL11"/>
    <mergeCell ref="A11:AE11"/>
    <mergeCell ref="A12:AE12"/>
    <mergeCell ref="AF12:AG12"/>
    <mergeCell ref="A14:B14"/>
    <mergeCell ref="C14:H14"/>
    <mergeCell ref="I14:J14"/>
    <mergeCell ref="K14:N14"/>
    <mergeCell ref="O14:S14"/>
    <mergeCell ref="T14:X14"/>
    <mergeCell ref="A5:AE5"/>
    <mergeCell ref="A6:AE6"/>
    <mergeCell ref="A7:AD7"/>
    <mergeCell ref="A8:AE8"/>
    <mergeCell ref="A9:AE9"/>
    <mergeCell ref="AJ10:AJ1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T160"/>
  <sheetViews>
    <sheetView zoomScalePageLayoutView="0" workbookViewId="0" topLeftCell="A118">
      <selection activeCell="AV20" sqref="AV20"/>
    </sheetView>
  </sheetViews>
  <sheetFormatPr defaultColWidth="3.375" defaultRowHeight="12.75"/>
  <cols>
    <col min="1" max="1" width="3.75390625" style="0" customWidth="1"/>
    <col min="2" max="2" width="2.75390625" style="0" customWidth="1"/>
    <col min="3" max="7" width="3.125" style="0" customWidth="1"/>
    <col min="8" max="8" width="1.625" style="0" customWidth="1"/>
    <col min="9" max="9" width="3.75390625" style="0" customWidth="1"/>
    <col min="10" max="10" width="5.125" style="0" customWidth="1"/>
    <col min="11" max="29" width="3.375" style="0" customWidth="1"/>
    <col min="30" max="30" width="3.25390625" style="0" customWidth="1"/>
    <col min="31" max="31" width="5.75390625" style="0" customWidth="1"/>
    <col min="32" max="32" width="5.75390625" style="0" hidden="1" customWidth="1"/>
    <col min="33" max="33" width="5.75390625" style="16" hidden="1" customWidth="1"/>
    <col min="34" max="39" width="5.75390625" style="0" hidden="1" customWidth="1"/>
    <col min="40" max="40" width="4.375" style="0" hidden="1" customWidth="1"/>
    <col min="41" max="44" width="3.375" style="0" hidden="1" customWidth="1"/>
    <col min="45" max="45" width="9.125" style="0" hidden="1" customWidth="1"/>
    <col min="46" max="46" width="11.25390625" style="0" customWidth="1"/>
    <col min="47" max="50" width="3.375" style="0" customWidth="1"/>
    <col min="51" max="51" width="11.125" style="0" customWidth="1"/>
    <col min="52" max="52" width="8.125" style="0" customWidth="1"/>
  </cols>
  <sheetData>
    <row r="1" spans="20:34" s="13" customFormat="1" ht="16.5" hidden="1">
      <c r="T1" s="14" t="s">
        <v>26</v>
      </c>
      <c r="U1" s="14"/>
      <c r="V1" s="14"/>
      <c r="W1" s="14"/>
      <c r="X1" s="14"/>
      <c r="Y1" s="14"/>
      <c r="Z1" s="14"/>
      <c r="AA1" s="14"/>
      <c r="AB1" s="14"/>
      <c r="AC1" s="14"/>
      <c r="AD1" s="14"/>
      <c r="AE1" s="14"/>
      <c r="AG1" s="15"/>
      <c r="AH1"/>
    </row>
    <row r="2" spans="20:34" s="13" customFormat="1" ht="16.5" hidden="1">
      <c r="T2" s="14" t="s">
        <v>27</v>
      </c>
      <c r="U2" s="14"/>
      <c r="V2" s="14"/>
      <c r="W2" s="14"/>
      <c r="X2" s="14"/>
      <c r="Y2" s="14"/>
      <c r="Z2" s="14"/>
      <c r="AA2" s="14"/>
      <c r="AB2" s="14"/>
      <c r="AC2" s="14"/>
      <c r="AD2" s="14"/>
      <c r="AE2" s="14"/>
      <c r="AG2" s="15"/>
      <c r="AH2"/>
    </row>
    <row r="3" spans="20:34" s="13" customFormat="1" ht="17.25" customHeight="1" hidden="1">
      <c r="T3" s="14" t="s">
        <v>28</v>
      </c>
      <c r="U3" s="14"/>
      <c r="V3" s="14"/>
      <c r="W3" s="14"/>
      <c r="X3" s="14"/>
      <c r="Y3" s="14"/>
      <c r="Z3" s="14"/>
      <c r="AA3" s="14"/>
      <c r="AB3" s="14"/>
      <c r="AC3" s="14"/>
      <c r="AD3" s="14"/>
      <c r="AE3" s="14"/>
      <c r="AG3" s="15"/>
      <c r="AH3"/>
    </row>
    <row r="4" ht="12.75" hidden="1"/>
    <row r="5" spans="1:32" ht="20.25" customHeight="1" hidden="1">
      <c r="A5" s="95" t="s">
        <v>0</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1"/>
    </row>
    <row r="6" spans="1:32" ht="20.25" customHeight="1" hidden="1">
      <c r="A6" s="95" t="s">
        <v>1</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1"/>
    </row>
    <row r="7" spans="1:32" ht="20.25" customHeight="1" hidden="1">
      <c r="A7" s="93" t="s">
        <v>29</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1"/>
      <c r="AF7" s="1"/>
    </row>
    <row r="8" spans="1:32" ht="20.25" customHeight="1" hidden="1">
      <c r="A8" s="97" t="s">
        <v>95</v>
      </c>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12"/>
    </row>
    <row r="9" spans="1:35" ht="20.25" customHeight="1" hidden="1">
      <c r="A9" s="93" t="s">
        <v>96</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2"/>
      <c r="AI9" s="17"/>
    </row>
    <row r="10" spans="35:38" ht="12.75">
      <c r="AI10" s="18"/>
      <c r="AJ10" s="86" t="s">
        <v>53</v>
      </c>
      <c r="AL10" s="86" t="s">
        <v>30</v>
      </c>
    </row>
    <row r="11" spans="1:38" s="21" customFormat="1" ht="15.75">
      <c r="A11" s="163" t="s">
        <v>110</v>
      </c>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
      <c r="AG11" s="16"/>
      <c r="AH11" s="19"/>
      <c r="AI11" s="20"/>
      <c r="AJ11" s="87"/>
      <c r="AL11" s="87"/>
    </row>
    <row r="12" spans="1:35" s="5" customFormat="1" ht="15">
      <c r="A12" s="98" t="s">
        <v>3</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c r="AI12" s="22"/>
    </row>
    <row r="13" ht="12.75">
      <c r="AI13" s="17"/>
    </row>
    <row r="14" spans="1:35" ht="45.75" customHeight="1">
      <c r="A14" s="99" t="s">
        <v>4</v>
      </c>
      <c r="B14" s="100"/>
      <c r="C14" s="101" t="s">
        <v>31</v>
      </c>
      <c r="D14" s="102"/>
      <c r="E14" s="102"/>
      <c r="F14" s="102"/>
      <c r="G14" s="102"/>
      <c r="H14" s="103"/>
      <c r="I14" s="104" t="s">
        <v>5</v>
      </c>
      <c r="J14" s="104"/>
      <c r="K14" s="104" t="s">
        <v>32</v>
      </c>
      <c r="L14" s="104"/>
      <c r="M14" s="104"/>
      <c r="N14" s="104"/>
      <c r="O14" s="104" t="s">
        <v>111</v>
      </c>
      <c r="P14" s="104"/>
      <c r="Q14" s="104"/>
      <c r="R14" s="104"/>
      <c r="S14" s="104"/>
      <c r="T14" s="104" t="s">
        <v>6</v>
      </c>
      <c r="U14" s="104"/>
      <c r="V14" s="104"/>
      <c r="W14" s="104"/>
      <c r="X14" s="104"/>
      <c r="AI14" s="17"/>
    </row>
    <row r="15" spans="1:38" s="23" customFormat="1" ht="12.75">
      <c r="A15" s="117">
        <v>1</v>
      </c>
      <c r="B15" s="118"/>
      <c r="C15" s="117">
        <v>2</v>
      </c>
      <c r="D15" s="119"/>
      <c r="E15" s="119"/>
      <c r="F15" s="119"/>
      <c r="G15" s="119"/>
      <c r="H15" s="118"/>
      <c r="I15" s="90">
        <v>3</v>
      </c>
      <c r="J15" s="90"/>
      <c r="K15" s="90">
        <v>4</v>
      </c>
      <c r="L15" s="90"/>
      <c r="M15" s="90"/>
      <c r="N15" s="90"/>
      <c r="O15" s="90">
        <v>5</v>
      </c>
      <c r="P15" s="90"/>
      <c r="Q15" s="90"/>
      <c r="R15" s="90"/>
      <c r="S15" s="90"/>
      <c r="T15" s="90">
        <v>6</v>
      </c>
      <c r="U15" s="90"/>
      <c r="V15" s="90"/>
      <c r="W15" s="90"/>
      <c r="X15" s="90"/>
      <c r="AG15" s="16" t="s">
        <v>33</v>
      </c>
      <c r="AH15"/>
      <c r="AI15" s="24"/>
      <c r="AJ15" s="16" t="s">
        <v>34</v>
      </c>
      <c r="AL15" s="16" t="s">
        <v>35</v>
      </c>
    </row>
    <row r="16" spans="1:38" ht="12.75">
      <c r="A16" s="164" t="s">
        <v>112</v>
      </c>
      <c r="B16" s="165"/>
      <c r="C16" s="109" t="s">
        <v>113</v>
      </c>
      <c r="D16" s="110"/>
      <c r="E16" s="110"/>
      <c r="F16" s="110"/>
      <c r="G16" s="110"/>
      <c r="H16" s="111"/>
      <c r="I16" s="112" t="s">
        <v>9</v>
      </c>
      <c r="J16" s="113"/>
      <c r="K16" s="114">
        <v>6.96</v>
      </c>
      <c r="L16" s="114"/>
      <c r="M16" s="114"/>
      <c r="N16" s="114"/>
      <c r="O16" s="115">
        <v>0</v>
      </c>
      <c r="P16" s="115"/>
      <c r="Q16" s="115"/>
      <c r="R16" s="115"/>
      <c r="S16" s="115"/>
      <c r="T16" s="116">
        <f>K16</f>
        <v>6.96</v>
      </c>
      <c r="U16" s="116"/>
      <c r="V16" s="116"/>
      <c r="W16" s="116"/>
      <c r="X16" s="116"/>
      <c r="AG16" s="42" t="e">
        <f>T16+#REF!</f>
        <v>#REF!</v>
      </c>
      <c r="AI16" s="17"/>
      <c r="AJ16" s="42">
        <v>151.33</v>
      </c>
      <c r="AL16" s="44" t="e">
        <f>AG16/AJ16</f>
        <v>#REF!</v>
      </c>
    </row>
    <row r="17" ht="12.75">
      <c r="AI17" s="17"/>
    </row>
    <row r="18" spans="1:35" s="5" customFormat="1" ht="15">
      <c r="A18" s="98" t="s">
        <v>12</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25"/>
      <c r="AG18" s="25"/>
      <c r="AH18"/>
      <c r="AI18" s="22"/>
    </row>
    <row r="19" spans="1:35" s="5" customFormat="1" ht="33" customHeight="1">
      <c r="A19" s="156" t="s">
        <v>152</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25"/>
      <c r="AG19" s="25"/>
      <c r="AH19"/>
      <c r="AI19" s="22"/>
    </row>
    <row r="20" spans="1:38" s="21" customFormat="1" ht="15.75">
      <c r="A20" s="163" t="s">
        <v>114</v>
      </c>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
      <c r="AG20" s="16"/>
      <c r="AH20" s="19"/>
      <c r="AI20" s="20"/>
      <c r="AJ20" s="56"/>
      <c r="AL20" s="56"/>
    </row>
    <row r="21" ht="10.5" customHeight="1">
      <c r="AI21" s="17"/>
    </row>
    <row r="22" spans="1:33" s="27" customFormat="1" ht="42" customHeight="1">
      <c r="A22" s="124" t="s">
        <v>141</v>
      </c>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26"/>
      <c r="AG22" s="26"/>
    </row>
    <row r="23" spans="1:35" ht="51" customHeight="1">
      <c r="A23" s="99" t="s">
        <v>4</v>
      </c>
      <c r="B23" s="100"/>
      <c r="C23" s="101" t="s">
        <v>31</v>
      </c>
      <c r="D23" s="102"/>
      <c r="E23" s="102"/>
      <c r="F23" s="102"/>
      <c r="G23" s="102"/>
      <c r="H23" s="103"/>
      <c r="I23" s="104" t="s">
        <v>5</v>
      </c>
      <c r="J23" s="104"/>
      <c r="K23" s="104" t="s">
        <v>32</v>
      </c>
      <c r="L23" s="104"/>
      <c r="M23" s="104"/>
      <c r="N23" s="104"/>
      <c r="O23" s="104" t="s">
        <v>153</v>
      </c>
      <c r="P23" s="104"/>
      <c r="Q23" s="104"/>
      <c r="R23" s="104"/>
      <c r="S23" s="104"/>
      <c r="T23" s="104" t="s">
        <v>6</v>
      </c>
      <c r="U23" s="104"/>
      <c r="V23" s="104"/>
      <c r="W23" s="104"/>
      <c r="X23" s="104"/>
      <c r="AI23" s="17"/>
    </row>
    <row r="24" spans="1:38" ht="12.75" customHeight="1">
      <c r="A24" s="117">
        <v>1</v>
      </c>
      <c r="B24" s="118"/>
      <c r="C24" s="117">
        <v>2</v>
      </c>
      <c r="D24" s="119"/>
      <c r="E24" s="119"/>
      <c r="F24" s="119"/>
      <c r="G24" s="119"/>
      <c r="H24" s="118"/>
      <c r="I24" s="90">
        <v>3</v>
      </c>
      <c r="J24" s="90"/>
      <c r="K24" s="90">
        <v>4</v>
      </c>
      <c r="L24" s="90"/>
      <c r="M24" s="90"/>
      <c r="N24" s="90"/>
      <c r="O24" s="90">
        <v>5</v>
      </c>
      <c r="P24" s="90"/>
      <c r="Q24" s="90"/>
      <c r="R24" s="90"/>
      <c r="S24" s="90"/>
      <c r="T24" s="90">
        <v>6</v>
      </c>
      <c r="U24" s="90"/>
      <c r="V24" s="90"/>
      <c r="W24" s="90"/>
      <c r="X24" s="90"/>
      <c r="AG24" s="16" t="s">
        <v>37</v>
      </c>
      <c r="AI24" s="17"/>
      <c r="AJ24" s="16" t="s">
        <v>37</v>
      </c>
      <c r="AL24" s="16" t="s">
        <v>35</v>
      </c>
    </row>
    <row r="25" spans="1:38" ht="12.75" customHeight="1">
      <c r="A25" s="164" t="s">
        <v>112</v>
      </c>
      <c r="B25" s="165"/>
      <c r="C25" s="109" t="s">
        <v>113</v>
      </c>
      <c r="D25" s="110"/>
      <c r="E25" s="110"/>
      <c r="F25" s="110"/>
      <c r="G25" s="110"/>
      <c r="H25" s="111"/>
      <c r="I25" s="112" t="s">
        <v>9</v>
      </c>
      <c r="J25" s="113"/>
      <c r="K25" s="116">
        <f>K16</f>
        <v>6.96</v>
      </c>
      <c r="L25" s="116"/>
      <c r="M25" s="116"/>
      <c r="N25" s="116"/>
      <c r="O25" s="126">
        <v>5.96</v>
      </c>
      <c r="P25" s="126"/>
      <c r="Q25" s="126"/>
      <c r="R25" s="126"/>
      <c r="S25" s="126"/>
      <c r="T25" s="116">
        <f>K25*O25</f>
        <v>41.4816</v>
      </c>
      <c r="U25" s="116"/>
      <c r="V25" s="116"/>
      <c r="W25" s="116"/>
      <c r="X25" s="116"/>
      <c r="AG25" s="42" t="e">
        <f>T25+#REF!</f>
        <v>#REF!</v>
      </c>
      <c r="AI25" s="17"/>
      <c r="AJ25" s="43">
        <v>844.99</v>
      </c>
      <c r="AL25" s="44" t="e">
        <f>AG25/AJ25</f>
        <v>#REF!</v>
      </c>
    </row>
    <row r="26" spans="4:35" ht="12.75">
      <c r="D26" s="45"/>
      <c r="E26" s="45"/>
      <c r="F26" s="45"/>
      <c r="G26" s="45"/>
      <c r="H26" s="45"/>
      <c r="I26" s="45"/>
      <c r="J26" s="45"/>
      <c r="AI26" s="17"/>
    </row>
    <row r="27" spans="1:33" s="27" customFormat="1" ht="39" customHeight="1">
      <c r="A27" s="124" t="s">
        <v>143</v>
      </c>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26"/>
      <c r="AG27" s="26"/>
    </row>
    <row r="28" spans="1:35" ht="51" customHeight="1">
      <c r="A28" s="99" t="s">
        <v>4</v>
      </c>
      <c r="B28" s="100"/>
      <c r="C28" s="101" t="s">
        <v>31</v>
      </c>
      <c r="D28" s="102"/>
      <c r="E28" s="102"/>
      <c r="F28" s="102"/>
      <c r="G28" s="102"/>
      <c r="H28" s="103"/>
      <c r="I28" s="104" t="s">
        <v>5</v>
      </c>
      <c r="J28" s="104"/>
      <c r="K28" s="104" t="s">
        <v>32</v>
      </c>
      <c r="L28" s="104"/>
      <c r="M28" s="104"/>
      <c r="N28" s="104"/>
      <c r="O28" s="104" t="str">
        <f>+O23</f>
        <v>Норматив
 расхода питьевой воды, м3 **</v>
      </c>
      <c r="P28" s="104"/>
      <c r="Q28" s="104"/>
      <c r="R28" s="104"/>
      <c r="S28" s="104"/>
      <c r="T28" s="104" t="s">
        <v>6</v>
      </c>
      <c r="U28" s="104"/>
      <c r="V28" s="104"/>
      <c r="W28" s="104"/>
      <c r="X28" s="104"/>
      <c r="AI28" s="17"/>
    </row>
    <row r="29" spans="1:38" ht="12.75" customHeight="1">
      <c r="A29" s="117">
        <v>1</v>
      </c>
      <c r="B29" s="118"/>
      <c r="C29" s="117">
        <v>2</v>
      </c>
      <c r="D29" s="119"/>
      <c r="E29" s="119"/>
      <c r="F29" s="119"/>
      <c r="G29" s="119"/>
      <c r="H29" s="118"/>
      <c r="I29" s="90">
        <v>3</v>
      </c>
      <c r="J29" s="90"/>
      <c r="K29" s="90">
        <v>4</v>
      </c>
      <c r="L29" s="90"/>
      <c r="M29" s="90"/>
      <c r="N29" s="90"/>
      <c r="O29" s="90">
        <v>5</v>
      </c>
      <c r="P29" s="90"/>
      <c r="Q29" s="90"/>
      <c r="R29" s="90"/>
      <c r="S29" s="90"/>
      <c r="T29" s="90">
        <v>6</v>
      </c>
      <c r="U29" s="90"/>
      <c r="V29" s="90"/>
      <c r="W29" s="90"/>
      <c r="X29" s="90"/>
      <c r="AI29" s="17"/>
      <c r="AJ29" s="16"/>
      <c r="AL29" s="16"/>
    </row>
    <row r="30" spans="1:38" ht="12.75" customHeight="1">
      <c r="A30" s="164" t="s">
        <v>112</v>
      </c>
      <c r="B30" s="165"/>
      <c r="C30" s="109" t="s">
        <v>113</v>
      </c>
      <c r="D30" s="110"/>
      <c r="E30" s="110"/>
      <c r="F30" s="110"/>
      <c r="G30" s="110"/>
      <c r="H30" s="111"/>
      <c r="I30" s="112" t="s">
        <v>9</v>
      </c>
      <c r="J30" s="113"/>
      <c r="K30" s="116">
        <f>K16</f>
        <v>6.96</v>
      </c>
      <c r="L30" s="116"/>
      <c r="M30" s="116"/>
      <c r="N30" s="116"/>
      <c r="O30" s="126">
        <v>5.91</v>
      </c>
      <c r="P30" s="126"/>
      <c r="Q30" s="126"/>
      <c r="R30" s="126"/>
      <c r="S30" s="126"/>
      <c r="T30" s="116">
        <f>K30*O30</f>
        <v>41.1336</v>
      </c>
      <c r="U30" s="116"/>
      <c r="V30" s="116"/>
      <c r="W30" s="116"/>
      <c r="X30" s="116"/>
      <c r="AG30" s="42" t="e">
        <f>T30+#REF!</f>
        <v>#REF!</v>
      </c>
      <c r="AI30" s="17"/>
      <c r="AJ30" s="43">
        <v>810.49</v>
      </c>
      <c r="AL30" s="44" t="e">
        <f>AG30/AJ30</f>
        <v>#REF!</v>
      </c>
    </row>
    <row r="31" spans="4:35" ht="12.75">
      <c r="D31" s="45"/>
      <c r="E31" s="45"/>
      <c r="F31" s="45"/>
      <c r="G31" s="45"/>
      <c r="H31" s="45"/>
      <c r="I31" s="45"/>
      <c r="J31" s="45"/>
      <c r="AI31" s="17"/>
    </row>
    <row r="32" spans="1:33" s="27" customFormat="1" ht="40.5" customHeight="1">
      <c r="A32" s="124" t="s">
        <v>144</v>
      </c>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row>
    <row r="33" spans="1:35" ht="51" customHeight="1">
      <c r="A33" s="99" t="s">
        <v>4</v>
      </c>
      <c r="B33" s="100"/>
      <c r="C33" s="101" t="s">
        <v>31</v>
      </c>
      <c r="D33" s="102"/>
      <c r="E33" s="102"/>
      <c r="F33" s="102"/>
      <c r="G33" s="102"/>
      <c r="H33" s="103"/>
      <c r="I33" s="104" t="s">
        <v>5</v>
      </c>
      <c r="J33" s="104"/>
      <c r="K33" s="104" t="s">
        <v>32</v>
      </c>
      <c r="L33" s="104"/>
      <c r="M33" s="104"/>
      <c r="N33" s="104"/>
      <c r="O33" s="104" t="str">
        <f>+O23</f>
        <v>Норматив
 расхода питьевой воды, м3 **</v>
      </c>
      <c r="P33" s="104"/>
      <c r="Q33" s="104"/>
      <c r="R33" s="104"/>
      <c r="S33" s="104"/>
      <c r="T33" s="104" t="s">
        <v>6</v>
      </c>
      <c r="U33" s="104"/>
      <c r="V33" s="104"/>
      <c r="W33" s="104"/>
      <c r="X33" s="104"/>
      <c r="AI33" s="17"/>
    </row>
    <row r="34" spans="1:38" ht="12.75" customHeight="1">
      <c r="A34" s="117">
        <v>1</v>
      </c>
      <c r="B34" s="118"/>
      <c r="C34" s="117">
        <v>2</v>
      </c>
      <c r="D34" s="119"/>
      <c r="E34" s="119"/>
      <c r="F34" s="119"/>
      <c r="G34" s="119"/>
      <c r="H34" s="118"/>
      <c r="I34" s="90">
        <v>3</v>
      </c>
      <c r="J34" s="90"/>
      <c r="K34" s="90">
        <v>4</v>
      </c>
      <c r="L34" s="90"/>
      <c r="M34" s="90"/>
      <c r="N34" s="90"/>
      <c r="O34" s="90">
        <v>5</v>
      </c>
      <c r="P34" s="90"/>
      <c r="Q34" s="90"/>
      <c r="R34" s="90"/>
      <c r="S34" s="90"/>
      <c r="T34" s="90">
        <v>6</v>
      </c>
      <c r="U34" s="90"/>
      <c r="V34" s="90"/>
      <c r="W34" s="90"/>
      <c r="X34" s="90"/>
      <c r="AI34" s="17"/>
      <c r="AJ34" s="16"/>
      <c r="AL34" s="16"/>
    </row>
    <row r="35" spans="1:38" ht="12.75" customHeight="1">
      <c r="A35" s="164" t="s">
        <v>112</v>
      </c>
      <c r="B35" s="165"/>
      <c r="C35" s="109" t="s">
        <v>113</v>
      </c>
      <c r="D35" s="110"/>
      <c r="E35" s="110"/>
      <c r="F35" s="110"/>
      <c r="G35" s="110"/>
      <c r="H35" s="111"/>
      <c r="I35" s="112" t="s">
        <v>9</v>
      </c>
      <c r="J35" s="113"/>
      <c r="K35" s="116">
        <f>K16</f>
        <v>6.96</v>
      </c>
      <c r="L35" s="116"/>
      <c r="M35" s="116"/>
      <c r="N35" s="116"/>
      <c r="O35" s="126">
        <v>5.84</v>
      </c>
      <c r="P35" s="126"/>
      <c r="Q35" s="126"/>
      <c r="R35" s="126"/>
      <c r="S35" s="126"/>
      <c r="T35" s="116">
        <f>K35*O35</f>
        <v>40.6464</v>
      </c>
      <c r="U35" s="116"/>
      <c r="V35" s="116"/>
      <c r="W35" s="116"/>
      <c r="X35" s="116"/>
      <c r="AG35" s="42" t="e">
        <f>T35+#REF!</f>
        <v>#REF!</v>
      </c>
      <c r="AI35" s="17"/>
      <c r="AJ35" s="43">
        <v>777.52</v>
      </c>
      <c r="AL35" s="44" t="e">
        <f>AG35/AJ35</f>
        <v>#REF!</v>
      </c>
    </row>
    <row r="36" spans="4:35" ht="12.75">
      <c r="D36" s="45"/>
      <c r="E36" s="45"/>
      <c r="F36" s="45"/>
      <c r="G36" s="45"/>
      <c r="H36" s="45"/>
      <c r="I36" s="45"/>
      <c r="J36" s="45"/>
      <c r="AI36" s="17"/>
    </row>
    <row r="37" spans="1:33" s="27" customFormat="1" ht="41.25" customHeight="1">
      <c r="A37" s="124" t="s">
        <v>145</v>
      </c>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row>
    <row r="38" spans="1:35" ht="51" customHeight="1">
      <c r="A38" s="99" t="s">
        <v>4</v>
      </c>
      <c r="B38" s="100"/>
      <c r="C38" s="101" t="s">
        <v>31</v>
      </c>
      <c r="D38" s="102"/>
      <c r="E38" s="102"/>
      <c r="F38" s="102"/>
      <c r="G38" s="102"/>
      <c r="H38" s="103"/>
      <c r="I38" s="104" t="s">
        <v>5</v>
      </c>
      <c r="J38" s="104"/>
      <c r="K38" s="104" t="s">
        <v>32</v>
      </c>
      <c r="L38" s="104"/>
      <c r="M38" s="104"/>
      <c r="N38" s="104"/>
      <c r="O38" s="104" t="str">
        <f>+O23</f>
        <v>Норматив
 расхода питьевой воды, м3 **</v>
      </c>
      <c r="P38" s="104"/>
      <c r="Q38" s="104"/>
      <c r="R38" s="104"/>
      <c r="S38" s="104"/>
      <c r="T38" s="104" t="s">
        <v>6</v>
      </c>
      <c r="U38" s="104"/>
      <c r="V38" s="104"/>
      <c r="W38" s="104"/>
      <c r="X38" s="104"/>
      <c r="AI38" s="17"/>
    </row>
    <row r="39" spans="1:38" ht="12.75" customHeight="1">
      <c r="A39" s="117">
        <v>1</v>
      </c>
      <c r="B39" s="118"/>
      <c r="C39" s="117">
        <v>2</v>
      </c>
      <c r="D39" s="119"/>
      <c r="E39" s="119"/>
      <c r="F39" s="119"/>
      <c r="G39" s="119"/>
      <c r="H39" s="118"/>
      <c r="I39" s="90">
        <v>3</v>
      </c>
      <c r="J39" s="90"/>
      <c r="K39" s="90">
        <v>4</v>
      </c>
      <c r="L39" s="90"/>
      <c r="M39" s="90"/>
      <c r="N39" s="90"/>
      <c r="O39" s="90">
        <v>5</v>
      </c>
      <c r="P39" s="90"/>
      <c r="Q39" s="90"/>
      <c r="R39" s="90"/>
      <c r="S39" s="90"/>
      <c r="T39" s="90">
        <v>6</v>
      </c>
      <c r="U39" s="90"/>
      <c r="V39" s="90"/>
      <c r="W39" s="90"/>
      <c r="X39" s="90"/>
      <c r="AI39" s="17"/>
      <c r="AJ39" s="16"/>
      <c r="AL39" s="16"/>
    </row>
    <row r="40" spans="1:38" ht="12.75" customHeight="1">
      <c r="A40" s="164" t="s">
        <v>112</v>
      </c>
      <c r="B40" s="165"/>
      <c r="C40" s="109" t="s">
        <v>113</v>
      </c>
      <c r="D40" s="110"/>
      <c r="E40" s="110"/>
      <c r="F40" s="110"/>
      <c r="G40" s="110"/>
      <c r="H40" s="111"/>
      <c r="I40" s="112" t="s">
        <v>9</v>
      </c>
      <c r="J40" s="113"/>
      <c r="K40" s="116">
        <f>K16</f>
        <v>6.96</v>
      </c>
      <c r="L40" s="116"/>
      <c r="M40" s="116"/>
      <c r="N40" s="116"/>
      <c r="O40" s="126">
        <v>5.22</v>
      </c>
      <c r="P40" s="126"/>
      <c r="Q40" s="126"/>
      <c r="R40" s="126"/>
      <c r="S40" s="126"/>
      <c r="T40" s="116">
        <f>K40*O40</f>
        <v>36.331199999999995</v>
      </c>
      <c r="U40" s="116"/>
      <c r="V40" s="116"/>
      <c r="W40" s="116"/>
      <c r="X40" s="116"/>
      <c r="AG40" s="42" t="e">
        <f>T40+#REF!</f>
        <v>#REF!</v>
      </c>
      <c r="AI40" s="17"/>
      <c r="AJ40" s="43">
        <v>693.58</v>
      </c>
      <c r="AL40" s="44" t="e">
        <f>AG40/AJ40</f>
        <v>#REF!</v>
      </c>
    </row>
    <row r="41" spans="4:35" ht="12.75">
      <c r="D41" s="45"/>
      <c r="E41" s="45"/>
      <c r="F41" s="45"/>
      <c r="G41" s="45"/>
      <c r="H41" s="45"/>
      <c r="I41" s="45"/>
      <c r="J41" s="45"/>
      <c r="AI41" s="17"/>
    </row>
    <row r="42" spans="1:33" s="27" customFormat="1" ht="40.5" customHeight="1">
      <c r="A42" s="124" t="s">
        <v>146</v>
      </c>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row>
    <row r="43" spans="1:35" ht="51" customHeight="1">
      <c r="A43" s="99" t="s">
        <v>4</v>
      </c>
      <c r="B43" s="100"/>
      <c r="C43" s="101" t="s">
        <v>31</v>
      </c>
      <c r="D43" s="102"/>
      <c r="E43" s="102"/>
      <c r="F43" s="102"/>
      <c r="G43" s="102"/>
      <c r="H43" s="103"/>
      <c r="I43" s="104" t="s">
        <v>5</v>
      </c>
      <c r="J43" s="104"/>
      <c r="K43" s="104" t="s">
        <v>32</v>
      </c>
      <c r="L43" s="104"/>
      <c r="M43" s="104"/>
      <c r="N43" s="104"/>
      <c r="O43" s="104" t="str">
        <f>+O23</f>
        <v>Норматив
 расхода питьевой воды, м3 **</v>
      </c>
      <c r="P43" s="104"/>
      <c r="Q43" s="104"/>
      <c r="R43" s="104"/>
      <c r="S43" s="104"/>
      <c r="T43" s="104" t="s">
        <v>6</v>
      </c>
      <c r="U43" s="104"/>
      <c r="V43" s="104"/>
      <c r="W43" s="104"/>
      <c r="X43" s="104"/>
      <c r="AI43" s="17"/>
    </row>
    <row r="44" spans="1:38" ht="12.75" customHeight="1">
      <c r="A44" s="117">
        <v>1</v>
      </c>
      <c r="B44" s="118"/>
      <c r="C44" s="117">
        <v>2</v>
      </c>
      <c r="D44" s="119"/>
      <c r="E44" s="119"/>
      <c r="F44" s="119"/>
      <c r="G44" s="119"/>
      <c r="H44" s="118"/>
      <c r="I44" s="90">
        <v>3</v>
      </c>
      <c r="J44" s="90"/>
      <c r="K44" s="90">
        <v>4</v>
      </c>
      <c r="L44" s="90"/>
      <c r="M44" s="90"/>
      <c r="N44" s="90"/>
      <c r="O44" s="90">
        <v>5</v>
      </c>
      <c r="P44" s="90"/>
      <c r="Q44" s="90"/>
      <c r="R44" s="90"/>
      <c r="S44" s="90"/>
      <c r="T44" s="90">
        <v>6</v>
      </c>
      <c r="U44" s="90"/>
      <c r="V44" s="90"/>
      <c r="W44" s="90"/>
      <c r="X44" s="90"/>
      <c r="AI44" s="17"/>
      <c r="AJ44" s="16"/>
      <c r="AL44" s="16"/>
    </row>
    <row r="45" spans="1:38" ht="12.75" customHeight="1">
      <c r="A45" s="164" t="s">
        <v>112</v>
      </c>
      <c r="B45" s="165"/>
      <c r="C45" s="109" t="s">
        <v>113</v>
      </c>
      <c r="D45" s="110"/>
      <c r="E45" s="110"/>
      <c r="F45" s="110"/>
      <c r="G45" s="110"/>
      <c r="H45" s="111"/>
      <c r="I45" s="112" t="s">
        <v>9</v>
      </c>
      <c r="J45" s="113"/>
      <c r="K45" s="116">
        <f>K16</f>
        <v>6.96</v>
      </c>
      <c r="L45" s="116"/>
      <c r="M45" s="116"/>
      <c r="N45" s="116"/>
      <c r="O45" s="126">
        <v>4.16</v>
      </c>
      <c r="P45" s="126"/>
      <c r="Q45" s="126"/>
      <c r="R45" s="126"/>
      <c r="S45" s="126"/>
      <c r="T45" s="116">
        <f>K45*O45</f>
        <v>28.9536</v>
      </c>
      <c r="U45" s="116"/>
      <c r="V45" s="116"/>
      <c r="W45" s="116"/>
      <c r="X45" s="116"/>
      <c r="AG45" s="42" t="e">
        <f>T45+#REF!</f>
        <v>#REF!</v>
      </c>
      <c r="AI45" s="17"/>
      <c r="AJ45" s="43">
        <v>609.59</v>
      </c>
      <c r="AL45" s="44" t="e">
        <f>AG45/AJ45</f>
        <v>#REF!</v>
      </c>
    </row>
    <row r="46" spans="4:35" ht="12.75">
      <c r="D46" s="45"/>
      <c r="E46" s="45"/>
      <c r="F46" s="45"/>
      <c r="G46" s="45"/>
      <c r="H46" s="45"/>
      <c r="I46" s="45"/>
      <c r="J46" s="45"/>
      <c r="AI46" s="17"/>
    </row>
    <row r="47" spans="1:33" s="27" customFormat="1" ht="29.25" customHeight="1">
      <c r="A47" s="124" t="s">
        <v>147</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row>
    <row r="48" spans="1:35" ht="51" customHeight="1">
      <c r="A48" s="99" t="s">
        <v>4</v>
      </c>
      <c r="B48" s="100"/>
      <c r="C48" s="101" t="s">
        <v>31</v>
      </c>
      <c r="D48" s="102"/>
      <c r="E48" s="102"/>
      <c r="F48" s="102"/>
      <c r="G48" s="102"/>
      <c r="H48" s="103"/>
      <c r="I48" s="104" t="s">
        <v>5</v>
      </c>
      <c r="J48" s="104"/>
      <c r="K48" s="104" t="s">
        <v>32</v>
      </c>
      <c r="L48" s="104"/>
      <c r="M48" s="104"/>
      <c r="N48" s="104"/>
      <c r="O48" s="104" t="str">
        <f>+O23</f>
        <v>Норматив
 расхода питьевой воды, м3 **</v>
      </c>
      <c r="P48" s="104"/>
      <c r="Q48" s="104"/>
      <c r="R48" s="104"/>
      <c r="S48" s="104"/>
      <c r="T48" s="104" t="s">
        <v>6</v>
      </c>
      <c r="U48" s="104"/>
      <c r="V48" s="104"/>
      <c r="W48" s="104"/>
      <c r="X48" s="104"/>
      <c r="AI48" s="17"/>
    </row>
    <row r="49" spans="1:38" ht="12.75" customHeight="1">
      <c r="A49" s="117">
        <v>1</v>
      </c>
      <c r="B49" s="118"/>
      <c r="C49" s="117">
        <v>2</v>
      </c>
      <c r="D49" s="119"/>
      <c r="E49" s="119"/>
      <c r="F49" s="119"/>
      <c r="G49" s="119"/>
      <c r="H49" s="118"/>
      <c r="I49" s="90">
        <v>3</v>
      </c>
      <c r="J49" s="90"/>
      <c r="K49" s="90">
        <v>4</v>
      </c>
      <c r="L49" s="90"/>
      <c r="M49" s="90"/>
      <c r="N49" s="90"/>
      <c r="O49" s="90">
        <v>5</v>
      </c>
      <c r="P49" s="90"/>
      <c r="Q49" s="90"/>
      <c r="R49" s="90"/>
      <c r="S49" s="90"/>
      <c r="T49" s="90">
        <v>6</v>
      </c>
      <c r="U49" s="90"/>
      <c r="V49" s="90"/>
      <c r="W49" s="90"/>
      <c r="X49" s="90"/>
      <c r="AI49" s="17"/>
      <c r="AJ49" s="16"/>
      <c r="AL49" s="16"/>
    </row>
    <row r="50" spans="1:38" ht="12.75" customHeight="1">
      <c r="A50" s="164" t="s">
        <v>112</v>
      </c>
      <c r="B50" s="165"/>
      <c r="C50" s="109" t="s">
        <v>113</v>
      </c>
      <c r="D50" s="110"/>
      <c r="E50" s="110"/>
      <c r="F50" s="110"/>
      <c r="G50" s="110"/>
      <c r="H50" s="111"/>
      <c r="I50" s="112" t="s">
        <v>9</v>
      </c>
      <c r="J50" s="113"/>
      <c r="K50" s="116">
        <f>K16</f>
        <v>6.96</v>
      </c>
      <c r="L50" s="116"/>
      <c r="M50" s="116"/>
      <c r="N50" s="116"/>
      <c r="O50" s="126">
        <v>3.67</v>
      </c>
      <c r="P50" s="126"/>
      <c r="Q50" s="126"/>
      <c r="R50" s="126"/>
      <c r="S50" s="126"/>
      <c r="T50" s="116">
        <f>K50*O50</f>
        <v>25.5432</v>
      </c>
      <c r="U50" s="116"/>
      <c r="V50" s="116"/>
      <c r="W50" s="116"/>
      <c r="X50" s="116"/>
      <c r="AG50" s="42" t="e">
        <f>T50+#REF!</f>
        <v>#REF!</v>
      </c>
      <c r="AI50" s="17"/>
      <c r="AJ50" s="43">
        <v>440.15</v>
      </c>
      <c r="AL50" s="44" t="e">
        <f>AG50/AJ50</f>
        <v>#REF!</v>
      </c>
    </row>
    <row r="51" spans="4:35" ht="12.75">
      <c r="D51" s="45"/>
      <c r="E51" s="45"/>
      <c r="F51" s="45"/>
      <c r="G51" s="45"/>
      <c r="H51" s="45"/>
      <c r="I51" s="45"/>
      <c r="J51" s="45"/>
      <c r="AI51" s="17"/>
    </row>
    <row r="52" spans="1:33" s="27" customFormat="1" ht="29.25" customHeight="1">
      <c r="A52" s="124" t="s">
        <v>148</v>
      </c>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row>
    <row r="53" spans="1:35" ht="51" customHeight="1">
      <c r="A53" s="99" t="s">
        <v>4</v>
      </c>
      <c r="B53" s="100"/>
      <c r="C53" s="101" t="s">
        <v>31</v>
      </c>
      <c r="D53" s="102"/>
      <c r="E53" s="102"/>
      <c r="F53" s="102"/>
      <c r="G53" s="102"/>
      <c r="H53" s="103"/>
      <c r="I53" s="104" t="s">
        <v>5</v>
      </c>
      <c r="J53" s="104"/>
      <c r="K53" s="104" t="s">
        <v>32</v>
      </c>
      <c r="L53" s="104"/>
      <c r="M53" s="104"/>
      <c r="N53" s="104"/>
      <c r="O53" s="104" t="str">
        <f>+O23</f>
        <v>Норматив
 расхода питьевой воды, м3 **</v>
      </c>
      <c r="P53" s="104"/>
      <c r="Q53" s="104"/>
      <c r="R53" s="104"/>
      <c r="S53" s="104"/>
      <c r="T53" s="104" t="s">
        <v>6</v>
      </c>
      <c r="U53" s="104"/>
      <c r="V53" s="104"/>
      <c r="W53" s="104"/>
      <c r="X53" s="104"/>
      <c r="AI53" s="17"/>
    </row>
    <row r="54" spans="1:38" ht="12.75" customHeight="1">
      <c r="A54" s="117">
        <v>1</v>
      </c>
      <c r="B54" s="118"/>
      <c r="C54" s="117">
        <v>2</v>
      </c>
      <c r="D54" s="119"/>
      <c r="E54" s="119"/>
      <c r="F54" s="119"/>
      <c r="G54" s="119"/>
      <c r="H54" s="118"/>
      <c r="I54" s="90">
        <v>3</v>
      </c>
      <c r="J54" s="90"/>
      <c r="K54" s="90">
        <v>4</v>
      </c>
      <c r="L54" s="90"/>
      <c r="M54" s="90"/>
      <c r="N54" s="90"/>
      <c r="O54" s="90">
        <v>5</v>
      </c>
      <c r="P54" s="90"/>
      <c r="Q54" s="90"/>
      <c r="R54" s="90"/>
      <c r="S54" s="90"/>
      <c r="T54" s="90">
        <v>6</v>
      </c>
      <c r="U54" s="90"/>
      <c r="V54" s="90"/>
      <c r="W54" s="90"/>
      <c r="X54" s="90"/>
      <c r="AI54" s="17"/>
      <c r="AJ54" s="16"/>
      <c r="AL54" s="16"/>
    </row>
    <row r="55" spans="1:38" ht="12.75" customHeight="1">
      <c r="A55" s="164" t="s">
        <v>112</v>
      </c>
      <c r="B55" s="165"/>
      <c r="C55" s="109" t="s">
        <v>113</v>
      </c>
      <c r="D55" s="110"/>
      <c r="E55" s="110"/>
      <c r="F55" s="110"/>
      <c r="G55" s="110"/>
      <c r="H55" s="111"/>
      <c r="I55" s="112" t="s">
        <v>9</v>
      </c>
      <c r="J55" s="113"/>
      <c r="K55" s="116">
        <f>K16</f>
        <v>6.96</v>
      </c>
      <c r="L55" s="116"/>
      <c r="M55" s="116"/>
      <c r="N55" s="116"/>
      <c r="O55" s="126">
        <v>3.25</v>
      </c>
      <c r="P55" s="126"/>
      <c r="Q55" s="126"/>
      <c r="R55" s="126"/>
      <c r="S55" s="126"/>
      <c r="T55" s="116">
        <f>K55*O55</f>
        <v>22.62</v>
      </c>
      <c r="U55" s="116"/>
      <c r="V55" s="116"/>
      <c r="W55" s="116"/>
      <c r="X55" s="116"/>
      <c r="AG55" s="42" t="e">
        <f>T55+#REF!</f>
        <v>#REF!</v>
      </c>
      <c r="AI55" s="17"/>
      <c r="AJ55" s="43">
        <v>440.15</v>
      </c>
      <c r="AL55" s="44" t="e">
        <f>AG55/AJ55</f>
        <v>#REF!</v>
      </c>
    </row>
    <row r="56" spans="4:35" ht="12.75">
      <c r="D56" s="45"/>
      <c r="E56" s="45"/>
      <c r="F56" s="45"/>
      <c r="G56" s="45"/>
      <c r="H56" s="45"/>
      <c r="I56" s="45"/>
      <c r="J56" s="45"/>
      <c r="AI56" s="17"/>
    </row>
    <row r="57" spans="1:33" s="27" customFormat="1" ht="29.25" customHeight="1">
      <c r="A57" s="124" t="s">
        <v>149</v>
      </c>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row>
    <row r="58" spans="1:35" ht="51" customHeight="1">
      <c r="A58" s="99" t="s">
        <v>4</v>
      </c>
      <c r="B58" s="100"/>
      <c r="C58" s="101" t="s">
        <v>31</v>
      </c>
      <c r="D58" s="102"/>
      <c r="E58" s="102"/>
      <c r="F58" s="102"/>
      <c r="G58" s="102"/>
      <c r="H58" s="103"/>
      <c r="I58" s="104" t="s">
        <v>5</v>
      </c>
      <c r="J58" s="104"/>
      <c r="K58" s="104" t="s">
        <v>32</v>
      </c>
      <c r="L58" s="104"/>
      <c r="M58" s="104"/>
      <c r="N58" s="104"/>
      <c r="O58" s="104" t="s">
        <v>111</v>
      </c>
      <c r="P58" s="104"/>
      <c r="Q58" s="104"/>
      <c r="R58" s="104"/>
      <c r="S58" s="104"/>
      <c r="T58" s="104" t="s">
        <v>6</v>
      </c>
      <c r="U58" s="104"/>
      <c r="V58" s="104"/>
      <c r="W58" s="104"/>
      <c r="X58" s="104"/>
      <c r="AI58" s="17"/>
    </row>
    <row r="59" spans="1:38" ht="12.75" customHeight="1">
      <c r="A59" s="117">
        <v>1</v>
      </c>
      <c r="B59" s="118"/>
      <c r="C59" s="117">
        <v>2</v>
      </c>
      <c r="D59" s="119"/>
      <c r="E59" s="119"/>
      <c r="F59" s="119"/>
      <c r="G59" s="119"/>
      <c r="H59" s="118"/>
      <c r="I59" s="90">
        <v>3</v>
      </c>
      <c r="J59" s="90"/>
      <c r="K59" s="90">
        <v>4</v>
      </c>
      <c r="L59" s="90"/>
      <c r="M59" s="90"/>
      <c r="N59" s="90"/>
      <c r="O59" s="90">
        <v>5</v>
      </c>
      <c r="P59" s="90"/>
      <c r="Q59" s="90"/>
      <c r="R59" s="90"/>
      <c r="S59" s="90"/>
      <c r="T59" s="90">
        <v>6</v>
      </c>
      <c r="U59" s="90"/>
      <c r="V59" s="90"/>
      <c r="W59" s="90"/>
      <c r="X59" s="90"/>
      <c r="AI59" s="17"/>
      <c r="AJ59" s="16"/>
      <c r="AL59" s="16"/>
    </row>
    <row r="60" spans="1:38" ht="12.75" customHeight="1">
      <c r="A60" s="164" t="s">
        <v>112</v>
      </c>
      <c r="B60" s="165"/>
      <c r="C60" s="109" t="s">
        <v>113</v>
      </c>
      <c r="D60" s="110"/>
      <c r="E60" s="110"/>
      <c r="F60" s="110"/>
      <c r="G60" s="110"/>
      <c r="H60" s="111"/>
      <c r="I60" s="112" t="s">
        <v>9</v>
      </c>
      <c r="J60" s="113"/>
      <c r="K60" s="116">
        <f>K16</f>
        <v>6.96</v>
      </c>
      <c r="L60" s="116"/>
      <c r="M60" s="116"/>
      <c r="N60" s="116"/>
      <c r="O60" s="126">
        <v>2.67</v>
      </c>
      <c r="P60" s="126"/>
      <c r="Q60" s="126"/>
      <c r="R60" s="126"/>
      <c r="S60" s="126"/>
      <c r="T60" s="116">
        <f>K60*O60</f>
        <v>18.583199999999998</v>
      </c>
      <c r="U60" s="116"/>
      <c r="V60" s="116"/>
      <c r="W60" s="116"/>
      <c r="X60" s="116"/>
      <c r="AG60" s="42" t="e">
        <f>T60+#REF!</f>
        <v>#REF!</v>
      </c>
      <c r="AI60" s="17"/>
      <c r="AJ60" s="43">
        <v>155.6</v>
      </c>
      <c r="AL60" s="44" t="e">
        <f>AG60/AJ60</f>
        <v>#REF!</v>
      </c>
    </row>
    <row r="61" spans="4:35" ht="12.75">
      <c r="D61" s="45"/>
      <c r="E61" s="45"/>
      <c r="F61" s="45"/>
      <c r="G61" s="45"/>
      <c r="H61" s="45"/>
      <c r="I61" s="45"/>
      <c r="J61" s="45"/>
      <c r="AI61" s="17"/>
    </row>
    <row r="62" spans="1:33" s="27" customFormat="1" ht="29.25" customHeight="1">
      <c r="A62" s="124" t="s">
        <v>150</v>
      </c>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row>
    <row r="63" spans="1:35" ht="51" customHeight="1">
      <c r="A63" s="99" t="s">
        <v>4</v>
      </c>
      <c r="B63" s="100"/>
      <c r="C63" s="101" t="s">
        <v>31</v>
      </c>
      <c r="D63" s="102"/>
      <c r="E63" s="102"/>
      <c r="F63" s="102"/>
      <c r="G63" s="102"/>
      <c r="H63" s="103"/>
      <c r="I63" s="104" t="s">
        <v>5</v>
      </c>
      <c r="J63" s="104"/>
      <c r="K63" s="104" t="s">
        <v>32</v>
      </c>
      <c r="L63" s="104"/>
      <c r="M63" s="104"/>
      <c r="N63" s="104"/>
      <c r="O63" s="104" t="s">
        <v>111</v>
      </c>
      <c r="P63" s="104"/>
      <c r="Q63" s="104"/>
      <c r="R63" s="104"/>
      <c r="S63" s="104"/>
      <c r="T63" s="104" t="s">
        <v>6</v>
      </c>
      <c r="U63" s="104"/>
      <c r="V63" s="104"/>
      <c r="W63" s="104"/>
      <c r="X63" s="104"/>
      <c r="AI63" s="17"/>
    </row>
    <row r="64" spans="1:38" ht="12.75" customHeight="1">
      <c r="A64" s="117">
        <v>1</v>
      </c>
      <c r="B64" s="118"/>
      <c r="C64" s="117">
        <v>2</v>
      </c>
      <c r="D64" s="119"/>
      <c r="E64" s="119"/>
      <c r="F64" s="119"/>
      <c r="G64" s="119"/>
      <c r="H64" s="118"/>
      <c r="I64" s="90">
        <v>3</v>
      </c>
      <c r="J64" s="90"/>
      <c r="K64" s="90">
        <v>4</v>
      </c>
      <c r="L64" s="90"/>
      <c r="M64" s="90"/>
      <c r="N64" s="90"/>
      <c r="O64" s="90">
        <v>5</v>
      </c>
      <c r="P64" s="90"/>
      <c r="Q64" s="90"/>
      <c r="R64" s="90"/>
      <c r="S64" s="90"/>
      <c r="T64" s="90">
        <v>6</v>
      </c>
      <c r="U64" s="90"/>
      <c r="V64" s="90"/>
      <c r="W64" s="90"/>
      <c r="X64" s="90"/>
      <c r="AI64" s="17"/>
      <c r="AJ64" s="16"/>
      <c r="AL64" s="16"/>
    </row>
    <row r="65" spans="1:38" ht="12.75" customHeight="1">
      <c r="A65" s="164" t="s">
        <v>112</v>
      </c>
      <c r="B65" s="165"/>
      <c r="C65" s="109" t="s">
        <v>113</v>
      </c>
      <c r="D65" s="110"/>
      <c r="E65" s="110"/>
      <c r="F65" s="110"/>
      <c r="G65" s="110"/>
      <c r="H65" s="111"/>
      <c r="I65" s="112" t="s">
        <v>9</v>
      </c>
      <c r="J65" s="113"/>
      <c r="K65" s="116">
        <f>K16</f>
        <v>6.96</v>
      </c>
      <c r="L65" s="116"/>
      <c r="M65" s="116"/>
      <c r="N65" s="116"/>
      <c r="O65" s="126">
        <v>1.64</v>
      </c>
      <c r="P65" s="126"/>
      <c r="Q65" s="126"/>
      <c r="R65" s="126"/>
      <c r="S65" s="126"/>
      <c r="T65" s="116">
        <f>K65*O65</f>
        <v>11.414399999999999</v>
      </c>
      <c r="U65" s="116"/>
      <c r="V65" s="116"/>
      <c r="W65" s="116"/>
      <c r="X65" s="116"/>
      <c r="AG65" s="42" t="e">
        <f>T65+#REF!</f>
        <v>#REF!</v>
      </c>
      <c r="AI65" s="17"/>
      <c r="AJ65" s="43">
        <v>155.6</v>
      </c>
      <c r="AL65" s="44" t="e">
        <f>AG65/AJ65</f>
        <v>#REF!</v>
      </c>
    </row>
    <row r="66" spans="4:35" ht="12.75">
      <c r="D66" s="45"/>
      <c r="E66" s="45"/>
      <c r="F66" s="45"/>
      <c r="G66" s="45"/>
      <c r="H66" s="45"/>
      <c r="I66" s="45"/>
      <c r="J66" s="45"/>
      <c r="AI66" s="17"/>
    </row>
    <row r="67" spans="1:33" s="27" customFormat="1" ht="29.25" customHeight="1">
      <c r="A67" s="124" t="s">
        <v>151</v>
      </c>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row>
    <row r="68" spans="1:35" ht="51" customHeight="1">
      <c r="A68" s="99" t="s">
        <v>4</v>
      </c>
      <c r="B68" s="100"/>
      <c r="C68" s="101" t="s">
        <v>31</v>
      </c>
      <c r="D68" s="102"/>
      <c r="E68" s="102"/>
      <c r="F68" s="102"/>
      <c r="G68" s="102"/>
      <c r="H68" s="103"/>
      <c r="I68" s="104" t="s">
        <v>5</v>
      </c>
      <c r="J68" s="104"/>
      <c r="K68" s="104" t="s">
        <v>32</v>
      </c>
      <c r="L68" s="104"/>
      <c r="M68" s="104"/>
      <c r="N68" s="104"/>
      <c r="O68" s="104" t="s">
        <v>111</v>
      </c>
      <c r="P68" s="104"/>
      <c r="Q68" s="104"/>
      <c r="R68" s="104"/>
      <c r="S68" s="104"/>
      <c r="T68" s="104" t="s">
        <v>6</v>
      </c>
      <c r="U68" s="104"/>
      <c r="V68" s="104"/>
      <c r="W68" s="104"/>
      <c r="X68" s="104"/>
      <c r="AI68" s="17"/>
    </row>
    <row r="69" spans="1:38" ht="12.75" customHeight="1">
      <c r="A69" s="117">
        <v>1</v>
      </c>
      <c r="B69" s="118"/>
      <c r="C69" s="117">
        <v>2</v>
      </c>
      <c r="D69" s="119"/>
      <c r="E69" s="119"/>
      <c r="F69" s="119"/>
      <c r="G69" s="119"/>
      <c r="H69" s="118"/>
      <c r="I69" s="90">
        <v>3</v>
      </c>
      <c r="J69" s="90"/>
      <c r="K69" s="90">
        <v>4</v>
      </c>
      <c r="L69" s="90"/>
      <c r="M69" s="90"/>
      <c r="N69" s="90"/>
      <c r="O69" s="90">
        <v>5</v>
      </c>
      <c r="P69" s="90"/>
      <c r="Q69" s="90"/>
      <c r="R69" s="90"/>
      <c r="S69" s="90"/>
      <c r="T69" s="90">
        <v>6</v>
      </c>
      <c r="U69" s="90"/>
      <c r="V69" s="90"/>
      <c r="W69" s="90"/>
      <c r="X69" s="90"/>
      <c r="AI69" s="17"/>
      <c r="AJ69" s="16"/>
      <c r="AL69" s="16"/>
    </row>
    <row r="70" spans="1:38" ht="12.75" customHeight="1">
      <c r="A70" s="164" t="s">
        <v>112</v>
      </c>
      <c r="B70" s="165"/>
      <c r="C70" s="109" t="s">
        <v>113</v>
      </c>
      <c r="D70" s="110"/>
      <c r="E70" s="110"/>
      <c r="F70" s="110"/>
      <c r="G70" s="110"/>
      <c r="H70" s="111"/>
      <c r="I70" s="112" t="s">
        <v>9</v>
      </c>
      <c r="J70" s="113"/>
      <c r="K70" s="116">
        <f>K16</f>
        <v>6.96</v>
      </c>
      <c r="L70" s="116"/>
      <c r="M70" s="116"/>
      <c r="N70" s="116"/>
      <c r="O70" s="126">
        <v>4.16</v>
      </c>
      <c r="P70" s="126"/>
      <c r="Q70" s="126"/>
      <c r="R70" s="126"/>
      <c r="S70" s="126"/>
      <c r="T70" s="116">
        <f>K70*O70</f>
        <v>28.9536</v>
      </c>
      <c r="U70" s="116"/>
      <c r="V70" s="116"/>
      <c r="W70" s="116"/>
      <c r="X70" s="116"/>
      <c r="AG70" s="42" t="e">
        <f>T70+#REF!</f>
        <v>#REF!</v>
      </c>
      <c r="AI70" s="17"/>
      <c r="AJ70" s="43">
        <v>375.04</v>
      </c>
      <c r="AL70" s="44" t="e">
        <f>AG70/AJ70</f>
        <v>#REF!</v>
      </c>
    </row>
    <row r="71" spans="4:35" ht="12.75">
      <c r="D71" s="45"/>
      <c r="E71" s="45"/>
      <c r="F71" s="45"/>
      <c r="G71" s="45"/>
      <c r="H71" s="45"/>
      <c r="I71" s="45"/>
      <c r="J71" s="45"/>
      <c r="AI71" s="17"/>
    </row>
    <row r="72" spans="1:38" s="21" customFormat="1" ht="15.75">
      <c r="A72" s="163" t="s">
        <v>116</v>
      </c>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
      <c r="AG72" s="16"/>
      <c r="AH72" s="19"/>
      <c r="AI72" s="20"/>
      <c r="AJ72" s="56"/>
      <c r="AL72" s="56"/>
    </row>
    <row r="73" ht="12.75">
      <c r="AI73" s="17"/>
    </row>
    <row r="74" spans="1:33" s="27" customFormat="1" ht="44.25" customHeight="1">
      <c r="A74" s="124" t="s">
        <v>154</v>
      </c>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26"/>
      <c r="AG74" s="26"/>
    </row>
    <row r="75" spans="1:35" ht="51" customHeight="1">
      <c r="A75" s="99" t="s">
        <v>4</v>
      </c>
      <c r="B75" s="100"/>
      <c r="C75" s="101" t="s">
        <v>31</v>
      </c>
      <c r="D75" s="102"/>
      <c r="E75" s="102"/>
      <c r="F75" s="102"/>
      <c r="G75" s="102"/>
      <c r="H75" s="103"/>
      <c r="I75" s="104" t="s">
        <v>5</v>
      </c>
      <c r="J75" s="104"/>
      <c r="K75" s="104" t="s">
        <v>32</v>
      </c>
      <c r="L75" s="104"/>
      <c r="M75" s="104"/>
      <c r="N75" s="104"/>
      <c r="O75" s="104" t="s">
        <v>111</v>
      </c>
      <c r="P75" s="104"/>
      <c r="Q75" s="104"/>
      <c r="R75" s="104"/>
      <c r="S75" s="104"/>
      <c r="T75" s="104" t="s">
        <v>6</v>
      </c>
      <c r="U75" s="104"/>
      <c r="V75" s="104"/>
      <c r="W75" s="104"/>
      <c r="X75" s="104"/>
      <c r="AI75" s="17"/>
    </row>
    <row r="76" spans="1:38" ht="12.75" customHeight="1">
      <c r="A76" s="117">
        <v>1</v>
      </c>
      <c r="B76" s="118"/>
      <c r="C76" s="117">
        <v>2</v>
      </c>
      <c r="D76" s="119"/>
      <c r="E76" s="119"/>
      <c r="F76" s="119"/>
      <c r="G76" s="119"/>
      <c r="H76" s="118"/>
      <c r="I76" s="90">
        <v>3</v>
      </c>
      <c r="J76" s="90"/>
      <c r="K76" s="90">
        <v>4</v>
      </c>
      <c r="L76" s="90"/>
      <c r="M76" s="90"/>
      <c r="N76" s="90"/>
      <c r="O76" s="90">
        <v>5</v>
      </c>
      <c r="P76" s="90"/>
      <c r="Q76" s="90"/>
      <c r="R76" s="90"/>
      <c r="S76" s="90"/>
      <c r="T76" s="90">
        <v>6</v>
      </c>
      <c r="U76" s="90"/>
      <c r="V76" s="90"/>
      <c r="W76" s="90"/>
      <c r="X76" s="90"/>
      <c r="AG76" s="16" t="s">
        <v>37</v>
      </c>
      <c r="AI76" s="17"/>
      <c r="AJ76" s="16" t="s">
        <v>37</v>
      </c>
      <c r="AL76" s="16" t="s">
        <v>35</v>
      </c>
    </row>
    <row r="77" spans="1:38" ht="12.75" customHeight="1">
      <c r="A77" s="164" t="s">
        <v>112</v>
      </c>
      <c r="B77" s="165"/>
      <c r="C77" s="109" t="s">
        <v>113</v>
      </c>
      <c r="D77" s="110"/>
      <c r="E77" s="110"/>
      <c r="F77" s="110"/>
      <c r="G77" s="110"/>
      <c r="H77" s="111"/>
      <c r="I77" s="112" t="s">
        <v>9</v>
      </c>
      <c r="J77" s="113"/>
      <c r="K77" s="116">
        <f>$K$16</f>
        <v>6.96</v>
      </c>
      <c r="L77" s="116"/>
      <c r="M77" s="116"/>
      <c r="N77" s="116"/>
      <c r="O77" s="126">
        <v>10.58</v>
      </c>
      <c r="P77" s="126"/>
      <c r="Q77" s="126"/>
      <c r="R77" s="126"/>
      <c r="S77" s="126"/>
      <c r="T77" s="116">
        <f>K77*O77</f>
        <v>73.6368</v>
      </c>
      <c r="U77" s="116"/>
      <c r="V77" s="116"/>
      <c r="W77" s="116"/>
      <c r="X77" s="116"/>
      <c r="AG77" s="42" t="e">
        <f>T77+#REF!</f>
        <v>#REF!</v>
      </c>
      <c r="AI77" s="17"/>
      <c r="AJ77" s="43">
        <v>844.99</v>
      </c>
      <c r="AL77" s="44" t="e">
        <f>AG77/AJ77</f>
        <v>#REF!</v>
      </c>
    </row>
    <row r="78" spans="4:35" ht="12.75">
      <c r="D78" s="45"/>
      <c r="E78" s="45"/>
      <c r="F78" s="45"/>
      <c r="G78" s="45"/>
      <c r="H78" s="45"/>
      <c r="I78" s="45"/>
      <c r="J78" s="45"/>
      <c r="AI78" s="17"/>
    </row>
    <row r="79" spans="1:33" s="27" customFormat="1" ht="39" customHeight="1">
      <c r="A79" s="124" t="s">
        <v>155</v>
      </c>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26"/>
      <c r="AG79" s="26"/>
    </row>
    <row r="80" spans="1:35" ht="51" customHeight="1">
      <c r="A80" s="99" t="s">
        <v>4</v>
      </c>
      <c r="B80" s="100"/>
      <c r="C80" s="101" t="s">
        <v>31</v>
      </c>
      <c r="D80" s="102"/>
      <c r="E80" s="102"/>
      <c r="F80" s="102"/>
      <c r="G80" s="102"/>
      <c r="H80" s="103"/>
      <c r="I80" s="104" t="s">
        <v>5</v>
      </c>
      <c r="J80" s="104"/>
      <c r="K80" s="104" t="s">
        <v>32</v>
      </c>
      <c r="L80" s="104"/>
      <c r="M80" s="104"/>
      <c r="N80" s="104"/>
      <c r="O80" s="104" t="s">
        <v>111</v>
      </c>
      <c r="P80" s="104"/>
      <c r="Q80" s="104"/>
      <c r="R80" s="104"/>
      <c r="S80" s="104"/>
      <c r="T80" s="104" t="s">
        <v>6</v>
      </c>
      <c r="U80" s="104"/>
      <c r="V80" s="104"/>
      <c r="W80" s="104"/>
      <c r="X80" s="104"/>
      <c r="AI80" s="17"/>
    </row>
    <row r="81" spans="1:38" ht="12.75" customHeight="1">
      <c r="A81" s="117">
        <v>1</v>
      </c>
      <c r="B81" s="118"/>
      <c r="C81" s="117">
        <v>2</v>
      </c>
      <c r="D81" s="119"/>
      <c r="E81" s="119"/>
      <c r="F81" s="119"/>
      <c r="G81" s="119"/>
      <c r="H81" s="118"/>
      <c r="I81" s="90">
        <v>3</v>
      </c>
      <c r="J81" s="90"/>
      <c r="K81" s="90">
        <v>4</v>
      </c>
      <c r="L81" s="90"/>
      <c r="M81" s="90"/>
      <c r="N81" s="90"/>
      <c r="O81" s="90">
        <v>5</v>
      </c>
      <c r="P81" s="90"/>
      <c r="Q81" s="90"/>
      <c r="R81" s="90"/>
      <c r="S81" s="90"/>
      <c r="T81" s="90">
        <v>6</v>
      </c>
      <c r="U81" s="90"/>
      <c r="V81" s="90"/>
      <c r="W81" s="90"/>
      <c r="X81" s="90"/>
      <c r="AI81" s="17"/>
      <c r="AJ81" s="16"/>
      <c r="AL81" s="16"/>
    </row>
    <row r="82" spans="1:38" ht="12.75" customHeight="1">
      <c r="A82" s="164" t="s">
        <v>112</v>
      </c>
      <c r="B82" s="165"/>
      <c r="C82" s="109" t="s">
        <v>113</v>
      </c>
      <c r="D82" s="110"/>
      <c r="E82" s="110"/>
      <c r="F82" s="110"/>
      <c r="G82" s="110"/>
      <c r="H82" s="111"/>
      <c r="I82" s="112" t="s">
        <v>9</v>
      </c>
      <c r="J82" s="113"/>
      <c r="K82" s="116">
        <f>$K$16</f>
        <v>6.96</v>
      </c>
      <c r="L82" s="116"/>
      <c r="M82" s="116"/>
      <c r="N82" s="116"/>
      <c r="O82" s="126">
        <v>10.44</v>
      </c>
      <c r="P82" s="126"/>
      <c r="Q82" s="126"/>
      <c r="R82" s="126"/>
      <c r="S82" s="126"/>
      <c r="T82" s="116">
        <f>K82*O82</f>
        <v>72.66239999999999</v>
      </c>
      <c r="U82" s="116"/>
      <c r="V82" s="116"/>
      <c r="W82" s="116"/>
      <c r="X82" s="116"/>
      <c r="AG82" s="42" t="e">
        <f>T82+#REF!</f>
        <v>#REF!</v>
      </c>
      <c r="AI82" s="17"/>
      <c r="AJ82" s="43">
        <v>810.49</v>
      </c>
      <c r="AL82" s="44" t="e">
        <f>AG82/AJ82</f>
        <v>#REF!</v>
      </c>
    </row>
    <row r="83" spans="4:35" ht="12.75">
      <c r="D83" s="45"/>
      <c r="E83" s="45"/>
      <c r="F83" s="45"/>
      <c r="G83" s="45"/>
      <c r="H83" s="45"/>
      <c r="I83" s="45"/>
      <c r="J83" s="45"/>
      <c r="AI83" s="17"/>
    </row>
    <row r="84" spans="1:33" s="27" customFormat="1" ht="40.5" customHeight="1">
      <c r="A84" s="124" t="s">
        <v>156</v>
      </c>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row>
    <row r="85" spans="1:35" ht="51" customHeight="1">
      <c r="A85" s="99" t="s">
        <v>4</v>
      </c>
      <c r="B85" s="100"/>
      <c r="C85" s="101" t="s">
        <v>31</v>
      </c>
      <c r="D85" s="102"/>
      <c r="E85" s="102"/>
      <c r="F85" s="102"/>
      <c r="G85" s="102"/>
      <c r="H85" s="103"/>
      <c r="I85" s="104" t="s">
        <v>5</v>
      </c>
      <c r="J85" s="104"/>
      <c r="K85" s="104" t="s">
        <v>32</v>
      </c>
      <c r="L85" s="104"/>
      <c r="M85" s="104"/>
      <c r="N85" s="104"/>
      <c r="O85" s="104" t="s">
        <v>111</v>
      </c>
      <c r="P85" s="104"/>
      <c r="Q85" s="104"/>
      <c r="R85" s="104"/>
      <c r="S85" s="104"/>
      <c r="T85" s="104" t="s">
        <v>6</v>
      </c>
      <c r="U85" s="104"/>
      <c r="V85" s="104"/>
      <c r="W85" s="104"/>
      <c r="X85" s="104"/>
      <c r="AI85" s="17"/>
    </row>
    <row r="86" spans="1:38" ht="12.75" customHeight="1">
      <c r="A86" s="117">
        <v>1</v>
      </c>
      <c r="B86" s="118"/>
      <c r="C86" s="117">
        <v>2</v>
      </c>
      <c r="D86" s="119"/>
      <c r="E86" s="119"/>
      <c r="F86" s="119"/>
      <c r="G86" s="119"/>
      <c r="H86" s="118"/>
      <c r="I86" s="90">
        <v>3</v>
      </c>
      <c r="J86" s="90"/>
      <c r="K86" s="90">
        <v>4</v>
      </c>
      <c r="L86" s="90"/>
      <c r="M86" s="90"/>
      <c r="N86" s="90"/>
      <c r="O86" s="90">
        <v>5</v>
      </c>
      <c r="P86" s="90"/>
      <c r="Q86" s="90"/>
      <c r="R86" s="90"/>
      <c r="S86" s="90"/>
      <c r="T86" s="90">
        <v>6</v>
      </c>
      <c r="U86" s="90"/>
      <c r="V86" s="90"/>
      <c r="W86" s="90"/>
      <c r="X86" s="90"/>
      <c r="AI86" s="17"/>
      <c r="AJ86" s="16"/>
      <c r="AL86" s="16"/>
    </row>
    <row r="87" spans="1:38" ht="12.75" customHeight="1">
      <c r="A87" s="164" t="s">
        <v>112</v>
      </c>
      <c r="B87" s="165"/>
      <c r="C87" s="109" t="s">
        <v>113</v>
      </c>
      <c r="D87" s="110"/>
      <c r="E87" s="110"/>
      <c r="F87" s="110"/>
      <c r="G87" s="110"/>
      <c r="H87" s="111"/>
      <c r="I87" s="112" t="s">
        <v>9</v>
      </c>
      <c r="J87" s="113"/>
      <c r="K87" s="116">
        <f>$K$16</f>
        <v>6.96</v>
      </c>
      <c r="L87" s="116"/>
      <c r="M87" s="116"/>
      <c r="N87" s="116"/>
      <c r="O87" s="126">
        <v>10.3</v>
      </c>
      <c r="P87" s="126"/>
      <c r="Q87" s="126"/>
      <c r="R87" s="126"/>
      <c r="S87" s="126"/>
      <c r="T87" s="116">
        <f>K87*O87</f>
        <v>71.688</v>
      </c>
      <c r="U87" s="116"/>
      <c r="V87" s="116"/>
      <c r="W87" s="116"/>
      <c r="X87" s="116"/>
      <c r="AG87" s="42" t="e">
        <f>T87+#REF!</f>
        <v>#REF!</v>
      </c>
      <c r="AI87" s="17"/>
      <c r="AJ87" s="43">
        <v>777.52</v>
      </c>
      <c r="AL87" s="44" t="e">
        <f>AG87/AJ87</f>
        <v>#REF!</v>
      </c>
    </row>
    <row r="88" spans="4:35" ht="12.75">
      <c r="D88" s="45"/>
      <c r="E88" s="45"/>
      <c r="F88" s="45"/>
      <c r="G88" s="45"/>
      <c r="H88" s="45"/>
      <c r="I88" s="45"/>
      <c r="J88" s="45"/>
      <c r="AI88" s="17"/>
    </row>
    <row r="89" spans="1:33" s="27" customFormat="1" ht="48.75" customHeight="1">
      <c r="A89" s="169" t="s">
        <v>157</v>
      </c>
      <c r="B89" s="169"/>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24"/>
      <c r="AG89" s="124"/>
    </row>
    <row r="90" spans="1:35" ht="51" customHeight="1">
      <c r="A90" s="99" t="s">
        <v>4</v>
      </c>
      <c r="B90" s="100"/>
      <c r="C90" s="101" t="s">
        <v>31</v>
      </c>
      <c r="D90" s="102"/>
      <c r="E90" s="102"/>
      <c r="F90" s="102"/>
      <c r="G90" s="102"/>
      <c r="H90" s="103"/>
      <c r="I90" s="104" t="s">
        <v>5</v>
      </c>
      <c r="J90" s="104"/>
      <c r="K90" s="104" t="s">
        <v>32</v>
      </c>
      <c r="L90" s="104"/>
      <c r="M90" s="104"/>
      <c r="N90" s="104"/>
      <c r="O90" s="104" t="s">
        <v>111</v>
      </c>
      <c r="P90" s="104"/>
      <c r="Q90" s="104"/>
      <c r="R90" s="104"/>
      <c r="S90" s="104"/>
      <c r="T90" s="104" t="s">
        <v>6</v>
      </c>
      <c r="U90" s="104"/>
      <c r="V90" s="104"/>
      <c r="W90" s="104"/>
      <c r="X90" s="104"/>
      <c r="AI90" s="17"/>
    </row>
    <row r="91" spans="1:38" ht="12.75" customHeight="1">
      <c r="A91" s="117">
        <v>1</v>
      </c>
      <c r="B91" s="118"/>
      <c r="C91" s="117">
        <v>2</v>
      </c>
      <c r="D91" s="119"/>
      <c r="E91" s="119"/>
      <c r="F91" s="119"/>
      <c r="G91" s="119"/>
      <c r="H91" s="118"/>
      <c r="I91" s="90">
        <v>3</v>
      </c>
      <c r="J91" s="90"/>
      <c r="K91" s="90">
        <v>4</v>
      </c>
      <c r="L91" s="90"/>
      <c r="M91" s="90"/>
      <c r="N91" s="90"/>
      <c r="O91" s="90">
        <v>5</v>
      </c>
      <c r="P91" s="90"/>
      <c r="Q91" s="90"/>
      <c r="R91" s="90"/>
      <c r="S91" s="90"/>
      <c r="T91" s="90">
        <v>6</v>
      </c>
      <c r="U91" s="90"/>
      <c r="V91" s="90"/>
      <c r="W91" s="90"/>
      <c r="X91" s="90"/>
      <c r="AI91" s="17"/>
      <c r="AJ91" s="16"/>
      <c r="AL91" s="16"/>
    </row>
    <row r="92" spans="1:38" ht="12.75" customHeight="1">
      <c r="A92" s="164" t="s">
        <v>112</v>
      </c>
      <c r="B92" s="165"/>
      <c r="C92" s="109" t="s">
        <v>113</v>
      </c>
      <c r="D92" s="110"/>
      <c r="E92" s="110"/>
      <c r="F92" s="110"/>
      <c r="G92" s="110"/>
      <c r="H92" s="111"/>
      <c r="I92" s="112" t="s">
        <v>9</v>
      </c>
      <c r="J92" s="113"/>
      <c r="K92" s="116">
        <f>$K$16</f>
        <v>6.96</v>
      </c>
      <c r="L92" s="116"/>
      <c r="M92" s="116"/>
      <c r="N92" s="116"/>
      <c r="O92" s="126">
        <v>10.02</v>
      </c>
      <c r="P92" s="126"/>
      <c r="Q92" s="126"/>
      <c r="R92" s="126"/>
      <c r="S92" s="126"/>
      <c r="T92" s="116">
        <f>K92*O92</f>
        <v>69.7392</v>
      </c>
      <c r="U92" s="116"/>
      <c r="V92" s="116"/>
      <c r="W92" s="116"/>
      <c r="X92" s="116"/>
      <c r="AG92" s="42" t="e">
        <f>T92+#REF!</f>
        <v>#REF!</v>
      </c>
      <c r="AI92" s="17"/>
      <c r="AJ92" s="43">
        <v>693.58</v>
      </c>
      <c r="AL92" s="44" t="e">
        <f>AG92/AJ92</f>
        <v>#REF!</v>
      </c>
    </row>
    <row r="93" spans="4:35" ht="12.75">
      <c r="D93" s="45"/>
      <c r="E93" s="45"/>
      <c r="F93" s="45"/>
      <c r="G93" s="45"/>
      <c r="H93" s="45"/>
      <c r="I93" s="45"/>
      <c r="J93" s="45"/>
      <c r="AI93" s="17"/>
    </row>
    <row r="94" spans="1:33" s="27" customFormat="1" ht="30.75" customHeight="1">
      <c r="A94" s="124" t="s">
        <v>158</v>
      </c>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row>
    <row r="95" spans="1:35" ht="51" customHeight="1">
      <c r="A95" s="99" t="s">
        <v>4</v>
      </c>
      <c r="B95" s="100"/>
      <c r="C95" s="101" t="s">
        <v>31</v>
      </c>
      <c r="D95" s="102"/>
      <c r="E95" s="102"/>
      <c r="F95" s="102"/>
      <c r="G95" s="102"/>
      <c r="H95" s="103"/>
      <c r="I95" s="104" t="s">
        <v>5</v>
      </c>
      <c r="J95" s="104"/>
      <c r="K95" s="104" t="s">
        <v>32</v>
      </c>
      <c r="L95" s="104"/>
      <c r="M95" s="104"/>
      <c r="N95" s="104"/>
      <c r="O95" s="104" t="s">
        <v>111</v>
      </c>
      <c r="P95" s="104"/>
      <c r="Q95" s="104"/>
      <c r="R95" s="104"/>
      <c r="S95" s="104"/>
      <c r="T95" s="104" t="s">
        <v>6</v>
      </c>
      <c r="U95" s="104"/>
      <c r="V95" s="104"/>
      <c r="W95" s="104"/>
      <c r="X95" s="104"/>
      <c r="AI95" s="17"/>
    </row>
    <row r="96" spans="1:38" ht="12.75" customHeight="1">
      <c r="A96" s="117">
        <v>1</v>
      </c>
      <c r="B96" s="118"/>
      <c r="C96" s="117">
        <v>2</v>
      </c>
      <c r="D96" s="119"/>
      <c r="E96" s="119"/>
      <c r="F96" s="119"/>
      <c r="G96" s="119"/>
      <c r="H96" s="118"/>
      <c r="I96" s="90">
        <v>3</v>
      </c>
      <c r="J96" s="90"/>
      <c r="K96" s="90">
        <v>4</v>
      </c>
      <c r="L96" s="90"/>
      <c r="M96" s="90"/>
      <c r="N96" s="90"/>
      <c r="O96" s="90">
        <v>5</v>
      </c>
      <c r="P96" s="90"/>
      <c r="Q96" s="90"/>
      <c r="R96" s="90"/>
      <c r="S96" s="90"/>
      <c r="T96" s="90">
        <v>6</v>
      </c>
      <c r="U96" s="90"/>
      <c r="V96" s="90"/>
      <c r="W96" s="90"/>
      <c r="X96" s="90"/>
      <c r="AI96" s="17"/>
      <c r="AJ96" s="16"/>
      <c r="AL96" s="16"/>
    </row>
    <row r="97" spans="1:38" ht="12.75" customHeight="1">
      <c r="A97" s="164" t="s">
        <v>112</v>
      </c>
      <c r="B97" s="165"/>
      <c r="C97" s="109" t="s">
        <v>113</v>
      </c>
      <c r="D97" s="110"/>
      <c r="E97" s="110"/>
      <c r="F97" s="110"/>
      <c r="G97" s="110"/>
      <c r="H97" s="111"/>
      <c r="I97" s="112" t="s">
        <v>9</v>
      </c>
      <c r="J97" s="113"/>
      <c r="K97" s="116">
        <f>$K$16</f>
        <v>6.96</v>
      </c>
      <c r="L97" s="116"/>
      <c r="M97" s="116"/>
      <c r="N97" s="116"/>
      <c r="O97" s="126">
        <v>8.9</v>
      </c>
      <c r="P97" s="126"/>
      <c r="Q97" s="126"/>
      <c r="R97" s="126"/>
      <c r="S97" s="126"/>
      <c r="T97" s="116">
        <f>K97*O97</f>
        <v>61.944</v>
      </c>
      <c r="U97" s="116"/>
      <c r="V97" s="116"/>
      <c r="W97" s="116"/>
      <c r="X97" s="116"/>
      <c r="AG97" s="42" t="e">
        <f>T97+#REF!</f>
        <v>#REF!</v>
      </c>
      <c r="AI97" s="17"/>
      <c r="AJ97" s="43">
        <v>609.59</v>
      </c>
      <c r="AL97" s="44" t="e">
        <f>AG97/AJ97</f>
        <v>#REF!</v>
      </c>
    </row>
    <row r="98" spans="4:35" ht="12.75">
      <c r="D98" s="45"/>
      <c r="E98" s="45"/>
      <c r="F98" s="45"/>
      <c r="G98" s="45"/>
      <c r="H98" s="45"/>
      <c r="I98" s="45"/>
      <c r="J98" s="45"/>
      <c r="AI98" s="17"/>
    </row>
    <row r="99" spans="1:33" s="27" customFormat="1" ht="29.25" customHeight="1">
      <c r="A99" s="124" t="s">
        <v>147</v>
      </c>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row>
    <row r="100" spans="1:35" ht="51" customHeight="1">
      <c r="A100" s="99" t="s">
        <v>4</v>
      </c>
      <c r="B100" s="100"/>
      <c r="C100" s="101" t="s">
        <v>31</v>
      </c>
      <c r="D100" s="102"/>
      <c r="E100" s="102"/>
      <c r="F100" s="102"/>
      <c r="G100" s="102"/>
      <c r="H100" s="103"/>
      <c r="I100" s="104" t="s">
        <v>5</v>
      </c>
      <c r="J100" s="104"/>
      <c r="K100" s="104" t="s">
        <v>32</v>
      </c>
      <c r="L100" s="104"/>
      <c r="M100" s="104"/>
      <c r="N100" s="104"/>
      <c r="O100" s="104" t="s">
        <v>111</v>
      </c>
      <c r="P100" s="104"/>
      <c r="Q100" s="104"/>
      <c r="R100" s="104"/>
      <c r="S100" s="104"/>
      <c r="T100" s="104" t="s">
        <v>6</v>
      </c>
      <c r="U100" s="104"/>
      <c r="V100" s="104"/>
      <c r="W100" s="104"/>
      <c r="X100" s="104"/>
      <c r="AI100" s="17"/>
    </row>
    <row r="101" spans="1:38" ht="12.75" customHeight="1">
      <c r="A101" s="117">
        <v>1</v>
      </c>
      <c r="B101" s="118"/>
      <c r="C101" s="117">
        <v>2</v>
      </c>
      <c r="D101" s="119"/>
      <c r="E101" s="119"/>
      <c r="F101" s="119"/>
      <c r="G101" s="119"/>
      <c r="H101" s="118"/>
      <c r="I101" s="90">
        <v>3</v>
      </c>
      <c r="J101" s="90"/>
      <c r="K101" s="90">
        <v>4</v>
      </c>
      <c r="L101" s="90"/>
      <c r="M101" s="90"/>
      <c r="N101" s="90"/>
      <c r="O101" s="90">
        <v>5</v>
      </c>
      <c r="P101" s="90"/>
      <c r="Q101" s="90"/>
      <c r="R101" s="90"/>
      <c r="S101" s="90"/>
      <c r="T101" s="90">
        <v>6</v>
      </c>
      <c r="U101" s="90"/>
      <c r="V101" s="90"/>
      <c r="W101" s="90"/>
      <c r="X101" s="90"/>
      <c r="AI101" s="17"/>
      <c r="AJ101" s="16"/>
      <c r="AL101" s="16"/>
    </row>
    <row r="102" spans="1:38" ht="12.75" customHeight="1">
      <c r="A102" s="164" t="s">
        <v>112</v>
      </c>
      <c r="B102" s="165"/>
      <c r="C102" s="109" t="s">
        <v>113</v>
      </c>
      <c r="D102" s="110"/>
      <c r="E102" s="110"/>
      <c r="F102" s="110"/>
      <c r="G102" s="110"/>
      <c r="H102" s="111"/>
      <c r="I102" s="112" t="s">
        <v>9</v>
      </c>
      <c r="J102" s="113"/>
      <c r="K102" s="116">
        <f>$K$16</f>
        <v>6.96</v>
      </c>
      <c r="L102" s="116"/>
      <c r="M102" s="116"/>
      <c r="N102" s="116"/>
      <c r="O102" s="126">
        <v>5.4</v>
      </c>
      <c r="P102" s="126"/>
      <c r="Q102" s="126"/>
      <c r="R102" s="126"/>
      <c r="S102" s="126"/>
      <c r="T102" s="116">
        <f>K102*O102</f>
        <v>37.584</v>
      </c>
      <c r="U102" s="116"/>
      <c r="V102" s="116"/>
      <c r="W102" s="116"/>
      <c r="X102" s="116"/>
      <c r="AG102" s="42" t="e">
        <f>T102+#REF!</f>
        <v>#REF!</v>
      </c>
      <c r="AI102" s="17"/>
      <c r="AJ102" s="43">
        <v>440.15</v>
      </c>
      <c r="AL102" s="44" t="e">
        <f>AG102/AJ102</f>
        <v>#REF!</v>
      </c>
    </row>
    <row r="103" spans="4:35" ht="12.75">
      <c r="D103" s="45"/>
      <c r="E103" s="45"/>
      <c r="F103" s="45"/>
      <c r="G103" s="45"/>
      <c r="H103" s="45"/>
      <c r="I103" s="45"/>
      <c r="J103" s="45"/>
      <c r="AI103" s="17"/>
    </row>
    <row r="104" spans="1:33" s="27" customFormat="1" ht="26.25" customHeight="1">
      <c r="A104" s="124" t="s">
        <v>148</v>
      </c>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row>
    <row r="105" spans="1:35" ht="51" customHeight="1">
      <c r="A105" s="99" t="s">
        <v>4</v>
      </c>
      <c r="B105" s="100"/>
      <c r="C105" s="101" t="s">
        <v>31</v>
      </c>
      <c r="D105" s="102"/>
      <c r="E105" s="102"/>
      <c r="F105" s="102"/>
      <c r="G105" s="102"/>
      <c r="H105" s="103"/>
      <c r="I105" s="104" t="s">
        <v>5</v>
      </c>
      <c r="J105" s="104"/>
      <c r="K105" s="104" t="s">
        <v>32</v>
      </c>
      <c r="L105" s="104"/>
      <c r="M105" s="104"/>
      <c r="N105" s="104"/>
      <c r="O105" s="104" t="s">
        <v>111</v>
      </c>
      <c r="P105" s="104"/>
      <c r="Q105" s="104"/>
      <c r="R105" s="104"/>
      <c r="S105" s="104"/>
      <c r="T105" s="104" t="s">
        <v>6</v>
      </c>
      <c r="U105" s="104"/>
      <c r="V105" s="104"/>
      <c r="W105" s="104"/>
      <c r="X105" s="104"/>
      <c r="AI105" s="17"/>
    </row>
    <row r="106" spans="1:38" ht="12.75" customHeight="1">
      <c r="A106" s="117">
        <v>1</v>
      </c>
      <c r="B106" s="118"/>
      <c r="C106" s="117">
        <v>2</v>
      </c>
      <c r="D106" s="119"/>
      <c r="E106" s="119"/>
      <c r="F106" s="119"/>
      <c r="G106" s="119"/>
      <c r="H106" s="118"/>
      <c r="I106" s="90">
        <v>3</v>
      </c>
      <c r="J106" s="90"/>
      <c r="K106" s="90">
        <v>4</v>
      </c>
      <c r="L106" s="90"/>
      <c r="M106" s="90"/>
      <c r="N106" s="90"/>
      <c r="O106" s="90">
        <v>5</v>
      </c>
      <c r="P106" s="90"/>
      <c r="Q106" s="90"/>
      <c r="R106" s="90"/>
      <c r="S106" s="90"/>
      <c r="T106" s="90">
        <v>6</v>
      </c>
      <c r="U106" s="90"/>
      <c r="V106" s="90"/>
      <c r="W106" s="90"/>
      <c r="X106" s="90"/>
      <c r="AI106" s="17"/>
      <c r="AJ106" s="16"/>
      <c r="AL106" s="16"/>
    </row>
    <row r="107" spans="1:40" ht="12.75" customHeight="1">
      <c r="A107" s="164" t="s">
        <v>112</v>
      </c>
      <c r="B107" s="165"/>
      <c r="C107" s="109" t="s">
        <v>113</v>
      </c>
      <c r="D107" s="110"/>
      <c r="E107" s="110"/>
      <c r="F107" s="110"/>
      <c r="G107" s="110"/>
      <c r="H107" s="111"/>
      <c r="I107" s="112" t="s">
        <v>9</v>
      </c>
      <c r="J107" s="113"/>
      <c r="K107" s="116">
        <f>$K$16</f>
        <v>6.96</v>
      </c>
      <c r="L107" s="116"/>
      <c r="M107" s="116"/>
      <c r="N107" s="116"/>
      <c r="O107" s="126">
        <v>4.33</v>
      </c>
      <c r="P107" s="126"/>
      <c r="Q107" s="126"/>
      <c r="R107" s="126"/>
      <c r="S107" s="126"/>
      <c r="T107" s="116">
        <f>K107*O107</f>
        <v>30.1368</v>
      </c>
      <c r="U107" s="116"/>
      <c r="V107" s="116"/>
      <c r="W107" s="116"/>
      <c r="X107" s="116"/>
      <c r="AG107" s="42" t="e">
        <f>T107+#REF!</f>
        <v>#REF!</v>
      </c>
      <c r="AI107" s="17"/>
      <c r="AJ107" s="43">
        <v>440.15</v>
      </c>
      <c r="AL107" s="44" t="e">
        <f>AG107/AJ107</f>
        <v>#REF!</v>
      </c>
      <c r="AN107">
        <f>+O107*1.2</f>
        <v>5.196</v>
      </c>
    </row>
    <row r="108" spans="4:35" ht="12.75">
      <c r="D108" s="45"/>
      <c r="E108" s="45"/>
      <c r="F108" s="45"/>
      <c r="G108" s="45"/>
      <c r="H108" s="45"/>
      <c r="I108" s="45"/>
      <c r="J108" s="45"/>
      <c r="AI108" s="17"/>
    </row>
    <row r="109" spans="1:33" s="27" customFormat="1" ht="29.25" customHeight="1">
      <c r="A109" s="124" t="s">
        <v>159</v>
      </c>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row>
    <row r="110" spans="1:35" ht="51" customHeight="1">
      <c r="A110" s="99" t="s">
        <v>4</v>
      </c>
      <c r="B110" s="100"/>
      <c r="C110" s="101" t="s">
        <v>31</v>
      </c>
      <c r="D110" s="102"/>
      <c r="E110" s="102"/>
      <c r="F110" s="102"/>
      <c r="G110" s="102"/>
      <c r="H110" s="103"/>
      <c r="I110" s="104" t="s">
        <v>5</v>
      </c>
      <c r="J110" s="104"/>
      <c r="K110" s="104" t="s">
        <v>32</v>
      </c>
      <c r="L110" s="104"/>
      <c r="M110" s="104"/>
      <c r="N110" s="104"/>
      <c r="O110" s="104" t="s">
        <v>111</v>
      </c>
      <c r="P110" s="104"/>
      <c r="Q110" s="104"/>
      <c r="R110" s="104"/>
      <c r="S110" s="104"/>
      <c r="T110" s="104" t="s">
        <v>6</v>
      </c>
      <c r="U110" s="104"/>
      <c r="V110" s="104"/>
      <c r="W110" s="104"/>
      <c r="X110" s="104"/>
      <c r="AI110" s="17"/>
    </row>
    <row r="111" spans="1:38" ht="12.75" customHeight="1">
      <c r="A111" s="117">
        <v>1</v>
      </c>
      <c r="B111" s="118"/>
      <c r="C111" s="117">
        <v>2</v>
      </c>
      <c r="D111" s="119"/>
      <c r="E111" s="119"/>
      <c r="F111" s="119"/>
      <c r="G111" s="119"/>
      <c r="H111" s="118"/>
      <c r="I111" s="90">
        <v>3</v>
      </c>
      <c r="J111" s="90"/>
      <c r="K111" s="90">
        <v>4</v>
      </c>
      <c r="L111" s="90"/>
      <c r="M111" s="90"/>
      <c r="N111" s="90"/>
      <c r="O111" s="90">
        <v>5</v>
      </c>
      <c r="P111" s="90"/>
      <c r="Q111" s="90"/>
      <c r="R111" s="90"/>
      <c r="S111" s="90"/>
      <c r="T111" s="90">
        <v>6</v>
      </c>
      <c r="U111" s="90"/>
      <c r="V111" s="90"/>
      <c r="W111" s="90"/>
      <c r="X111" s="90"/>
      <c r="AI111" s="17"/>
      <c r="AJ111" s="16"/>
      <c r="AL111" s="16"/>
    </row>
    <row r="112" spans="1:38" ht="12.75" customHeight="1">
      <c r="A112" s="164" t="s">
        <v>112</v>
      </c>
      <c r="B112" s="165"/>
      <c r="C112" s="109" t="s">
        <v>113</v>
      </c>
      <c r="D112" s="110"/>
      <c r="E112" s="110"/>
      <c r="F112" s="110"/>
      <c r="G112" s="110"/>
      <c r="H112" s="111"/>
      <c r="I112" s="112" t="s">
        <v>9</v>
      </c>
      <c r="J112" s="113"/>
      <c r="K112" s="116">
        <f>$K$16</f>
        <v>6.96</v>
      </c>
      <c r="L112" s="116"/>
      <c r="M112" s="116"/>
      <c r="N112" s="116"/>
      <c r="O112" s="126">
        <v>4.41</v>
      </c>
      <c r="P112" s="126"/>
      <c r="Q112" s="126"/>
      <c r="R112" s="126"/>
      <c r="S112" s="126"/>
      <c r="T112" s="116">
        <f>K112*O112</f>
        <v>30.6936</v>
      </c>
      <c r="U112" s="116"/>
      <c r="V112" s="116"/>
      <c r="W112" s="116"/>
      <c r="X112" s="116"/>
      <c r="AG112" s="42" t="e">
        <f>T112+#REF!</f>
        <v>#REF!</v>
      </c>
      <c r="AI112" s="17"/>
      <c r="AJ112" s="43">
        <v>155.6</v>
      </c>
      <c r="AL112" s="44" t="e">
        <f>AG112/AJ112</f>
        <v>#REF!</v>
      </c>
    </row>
    <row r="113" spans="4:35" ht="12.75">
      <c r="D113" s="45"/>
      <c r="E113" s="45"/>
      <c r="F113" s="45"/>
      <c r="G113" s="45"/>
      <c r="H113" s="45"/>
      <c r="I113" s="45"/>
      <c r="J113" s="45"/>
      <c r="AI113" s="17"/>
    </row>
    <row r="114" spans="1:33" s="27" customFormat="1" ht="29.25" customHeight="1">
      <c r="A114" s="124" t="s">
        <v>160</v>
      </c>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row>
    <row r="115" spans="1:35" ht="51" customHeight="1">
      <c r="A115" s="99" t="s">
        <v>4</v>
      </c>
      <c r="B115" s="100"/>
      <c r="C115" s="101" t="s">
        <v>31</v>
      </c>
      <c r="D115" s="102"/>
      <c r="E115" s="102"/>
      <c r="F115" s="102"/>
      <c r="G115" s="102"/>
      <c r="H115" s="103"/>
      <c r="I115" s="104" t="s">
        <v>5</v>
      </c>
      <c r="J115" s="104"/>
      <c r="K115" s="104" t="s">
        <v>32</v>
      </c>
      <c r="L115" s="104"/>
      <c r="M115" s="104"/>
      <c r="N115" s="104"/>
      <c r="O115" s="104" t="s">
        <v>111</v>
      </c>
      <c r="P115" s="104"/>
      <c r="Q115" s="104"/>
      <c r="R115" s="104"/>
      <c r="S115" s="104"/>
      <c r="T115" s="104" t="s">
        <v>6</v>
      </c>
      <c r="U115" s="104"/>
      <c r="V115" s="104"/>
      <c r="W115" s="104"/>
      <c r="X115" s="104"/>
      <c r="AI115" s="17"/>
    </row>
    <row r="116" spans="1:38" ht="12.75" customHeight="1">
      <c r="A116" s="117">
        <v>1</v>
      </c>
      <c r="B116" s="118"/>
      <c r="C116" s="117">
        <v>2</v>
      </c>
      <c r="D116" s="119"/>
      <c r="E116" s="119"/>
      <c r="F116" s="119"/>
      <c r="G116" s="119"/>
      <c r="H116" s="118"/>
      <c r="I116" s="90">
        <v>3</v>
      </c>
      <c r="J116" s="90"/>
      <c r="K116" s="90">
        <v>4</v>
      </c>
      <c r="L116" s="90"/>
      <c r="M116" s="90"/>
      <c r="N116" s="90"/>
      <c r="O116" s="90">
        <v>5</v>
      </c>
      <c r="P116" s="90"/>
      <c r="Q116" s="90"/>
      <c r="R116" s="90"/>
      <c r="S116" s="90"/>
      <c r="T116" s="90">
        <v>6</v>
      </c>
      <c r="U116" s="90"/>
      <c r="V116" s="90"/>
      <c r="W116" s="90"/>
      <c r="X116" s="90"/>
      <c r="AI116" s="17"/>
      <c r="AJ116" s="16"/>
      <c r="AL116" s="16"/>
    </row>
    <row r="117" spans="1:38" ht="12.75" customHeight="1">
      <c r="A117" s="164" t="s">
        <v>112</v>
      </c>
      <c r="B117" s="165"/>
      <c r="C117" s="109" t="s">
        <v>113</v>
      </c>
      <c r="D117" s="110"/>
      <c r="E117" s="110"/>
      <c r="F117" s="110"/>
      <c r="G117" s="110"/>
      <c r="H117" s="111"/>
      <c r="I117" s="112" t="s">
        <v>9</v>
      </c>
      <c r="J117" s="113"/>
      <c r="K117" s="116">
        <f>$K$16</f>
        <v>6.96</v>
      </c>
      <c r="L117" s="116"/>
      <c r="M117" s="116"/>
      <c r="N117" s="116"/>
      <c r="O117" s="126">
        <v>2.41</v>
      </c>
      <c r="P117" s="126"/>
      <c r="Q117" s="126"/>
      <c r="R117" s="126"/>
      <c r="S117" s="126"/>
      <c r="T117" s="116">
        <f>K117*O117</f>
        <v>16.773600000000002</v>
      </c>
      <c r="U117" s="116"/>
      <c r="V117" s="116"/>
      <c r="W117" s="116"/>
      <c r="X117" s="116"/>
      <c r="AG117" s="42" t="e">
        <f>T117+#REF!</f>
        <v>#REF!</v>
      </c>
      <c r="AI117" s="17"/>
      <c r="AJ117" s="43">
        <v>155.6</v>
      </c>
      <c r="AL117" s="44" t="e">
        <f>AG117/AJ117</f>
        <v>#REF!</v>
      </c>
    </row>
    <row r="118" spans="4:35" ht="12.75">
      <c r="D118" s="45"/>
      <c r="E118" s="45"/>
      <c r="F118" s="45"/>
      <c r="G118" s="45"/>
      <c r="H118" s="45"/>
      <c r="I118" s="45"/>
      <c r="J118" s="45"/>
      <c r="AI118" s="17"/>
    </row>
    <row r="119" spans="1:33" s="27" customFormat="1" ht="21" customHeight="1">
      <c r="A119" s="124" t="s">
        <v>161</v>
      </c>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row>
    <row r="120" spans="1:35" ht="51" customHeight="1">
      <c r="A120" s="99" t="s">
        <v>4</v>
      </c>
      <c r="B120" s="100"/>
      <c r="C120" s="101" t="s">
        <v>31</v>
      </c>
      <c r="D120" s="102"/>
      <c r="E120" s="102"/>
      <c r="F120" s="102"/>
      <c r="G120" s="102"/>
      <c r="H120" s="103"/>
      <c r="I120" s="104" t="s">
        <v>5</v>
      </c>
      <c r="J120" s="104"/>
      <c r="K120" s="104" t="s">
        <v>32</v>
      </c>
      <c r="L120" s="104"/>
      <c r="M120" s="104"/>
      <c r="N120" s="104"/>
      <c r="O120" s="104" t="s">
        <v>111</v>
      </c>
      <c r="P120" s="104"/>
      <c r="Q120" s="104"/>
      <c r="R120" s="104"/>
      <c r="S120" s="104"/>
      <c r="T120" s="104" t="s">
        <v>6</v>
      </c>
      <c r="U120" s="104"/>
      <c r="V120" s="104"/>
      <c r="W120" s="104"/>
      <c r="X120" s="104"/>
      <c r="AI120" s="17"/>
    </row>
    <row r="121" spans="1:38" ht="12.75" customHeight="1">
      <c r="A121" s="117">
        <v>1</v>
      </c>
      <c r="B121" s="118"/>
      <c r="C121" s="117">
        <v>2</v>
      </c>
      <c r="D121" s="119"/>
      <c r="E121" s="119"/>
      <c r="F121" s="119"/>
      <c r="G121" s="119"/>
      <c r="H121" s="118"/>
      <c r="I121" s="90">
        <v>3</v>
      </c>
      <c r="J121" s="90"/>
      <c r="K121" s="90">
        <v>4</v>
      </c>
      <c r="L121" s="90"/>
      <c r="M121" s="90"/>
      <c r="N121" s="90"/>
      <c r="O121" s="90">
        <v>5</v>
      </c>
      <c r="P121" s="90"/>
      <c r="Q121" s="90"/>
      <c r="R121" s="90"/>
      <c r="S121" s="90"/>
      <c r="T121" s="90">
        <v>6</v>
      </c>
      <c r="U121" s="90"/>
      <c r="V121" s="90"/>
      <c r="W121" s="90"/>
      <c r="X121" s="90"/>
      <c r="AI121" s="17"/>
      <c r="AJ121" s="16"/>
      <c r="AL121" s="16"/>
    </row>
    <row r="122" spans="1:38" ht="12.75" customHeight="1">
      <c r="A122" s="164" t="s">
        <v>112</v>
      </c>
      <c r="B122" s="165"/>
      <c r="C122" s="109" t="s">
        <v>113</v>
      </c>
      <c r="D122" s="110"/>
      <c r="E122" s="110"/>
      <c r="F122" s="110"/>
      <c r="G122" s="110"/>
      <c r="H122" s="111"/>
      <c r="I122" s="112" t="s">
        <v>9</v>
      </c>
      <c r="J122" s="113"/>
      <c r="K122" s="116">
        <f>$K$16</f>
        <v>6.96</v>
      </c>
      <c r="L122" s="116"/>
      <c r="M122" s="116"/>
      <c r="N122" s="116"/>
      <c r="O122" s="126">
        <v>1.2</v>
      </c>
      <c r="P122" s="126"/>
      <c r="Q122" s="126"/>
      <c r="R122" s="126"/>
      <c r="S122" s="126"/>
      <c r="T122" s="116">
        <f>K122*O122</f>
        <v>8.352</v>
      </c>
      <c r="U122" s="116"/>
      <c r="V122" s="116"/>
      <c r="W122" s="116"/>
      <c r="X122" s="116"/>
      <c r="AG122" s="42" t="e">
        <f>T122+#REF!</f>
        <v>#REF!</v>
      </c>
      <c r="AI122" s="17"/>
      <c r="AJ122" s="43">
        <v>440.15</v>
      </c>
      <c r="AL122" s="44" t="e">
        <f>AG122/AJ122</f>
        <v>#REF!</v>
      </c>
    </row>
    <row r="123" spans="4:35" ht="12.75">
      <c r="D123" s="45"/>
      <c r="E123" s="45"/>
      <c r="F123" s="45"/>
      <c r="G123" s="45"/>
      <c r="H123" s="45"/>
      <c r="I123" s="45"/>
      <c r="J123" s="45"/>
      <c r="AI123" s="17"/>
    </row>
    <row r="124" spans="1:33" s="27" customFormat="1" ht="29.25" customHeight="1">
      <c r="A124" s="124" t="s">
        <v>162</v>
      </c>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row>
    <row r="125" spans="1:35" ht="51" customHeight="1">
      <c r="A125" s="99" t="s">
        <v>4</v>
      </c>
      <c r="B125" s="100"/>
      <c r="C125" s="101" t="s">
        <v>31</v>
      </c>
      <c r="D125" s="102"/>
      <c r="E125" s="102"/>
      <c r="F125" s="102"/>
      <c r="G125" s="102"/>
      <c r="H125" s="103"/>
      <c r="I125" s="104" t="s">
        <v>5</v>
      </c>
      <c r="J125" s="104"/>
      <c r="K125" s="104" t="s">
        <v>32</v>
      </c>
      <c r="L125" s="104"/>
      <c r="M125" s="104"/>
      <c r="N125" s="104"/>
      <c r="O125" s="104" t="s">
        <v>111</v>
      </c>
      <c r="P125" s="104"/>
      <c r="Q125" s="104"/>
      <c r="R125" s="104"/>
      <c r="S125" s="104"/>
      <c r="T125" s="104" t="s">
        <v>6</v>
      </c>
      <c r="U125" s="104"/>
      <c r="V125" s="104"/>
      <c r="W125" s="104"/>
      <c r="X125" s="104"/>
      <c r="AI125" s="17"/>
    </row>
    <row r="126" spans="1:38" ht="12.75" customHeight="1">
      <c r="A126" s="117">
        <v>1</v>
      </c>
      <c r="B126" s="118"/>
      <c r="C126" s="117">
        <v>2</v>
      </c>
      <c r="D126" s="119"/>
      <c r="E126" s="119"/>
      <c r="F126" s="119"/>
      <c r="G126" s="119"/>
      <c r="H126" s="118"/>
      <c r="I126" s="90">
        <v>3</v>
      </c>
      <c r="J126" s="90"/>
      <c r="K126" s="90">
        <v>4</v>
      </c>
      <c r="L126" s="90"/>
      <c r="M126" s="90"/>
      <c r="N126" s="90"/>
      <c r="O126" s="90">
        <v>5</v>
      </c>
      <c r="P126" s="90"/>
      <c r="Q126" s="90"/>
      <c r="R126" s="90"/>
      <c r="S126" s="90"/>
      <c r="T126" s="90">
        <v>6</v>
      </c>
      <c r="U126" s="90"/>
      <c r="V126" s="90"/>
      <c r="W126" s="90"/>
      <c r="X126" s="90"/>
      <c r="AI126" s="17"/>
      <c r="AJ126" s="16"/>
      <c r="AL126" s="16"/>
    </row>
    <row r="127" spans="1:38" ht="12.75" customHeight="1">
      <c r="A127" s="164" t="s">
        <v>112</v>
      </c>
      <c r="B127" s="165"/>
      <c r="C127" s="109" t="s">
        <v>113</v>
      </c>
      <c r="D127" s="110"/>
      <c r="E127" s="110"/>
      <c r="F127" s="110"/>
      <c r="G127" s="110"/>
      <c r="H127" s="111"/>
      <c r="I127" s="112" t="s">
        <v>9</v>
      </c>
      <c r="J127" s="113"/>
      <c r="K127" s="116">
        <f>$K$16</f>
        <v>6.96</v>
      </c>
      <c r="L127" s="116"/>
      <c r="M127" s="116"/>
      <c r="N127" s="116"/>
      <c r="O127" s="126">
        <v>4.16</v>
      </c>
      <c r="P127" s="126"/>
      <c r="Q127" s="126"/>
      <c r="R127" s="126"/>
      <c r="S127" s="126"/>
      <c r="T127" s="116">
        <f>K127*O127</f>
        <v>28.9536</v>
      </c>
      <c r="U127" s="116"/>
      <c r="V127" s="116"/>
      <c r="W127" s="116"/>
      <c r="X127" s="116"/>
      <c r="AG127" s="42" t="e">
        <f>T127+#REF!</f>
        <v>#REF!</v>
      </c>
      <c r="AI127" s="17"/>
      <c r="AJ127" s="43">
        <v>375.04</v>
      </c>
      <c r="AL127" s="44" t="e">
        <f>AG127/AJ127</f>
        <v>#REF!</v>
      </c>
    </row>
    <row r="129" spans="1:33" s="27" customFormat="1" ht="29.25" customHeight="1" hidden="1">
      <c r="A129" s="124" t="s">
        <v>127</v>
      </c>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row>
    <row r="130" spans="1:46" ht="51" customHeight="1" hidden="1">
      <c r="A130" s="99" t="s">
        <v>4</v>
      </c>
      <c r="B130" s="100"/>
      <c r="C130" s="101" t="s">
        <v>31</v>
      </c>
      <c r="D130" s="102"/>
      <c r="E130" s="102"/>
      <c r="F130" s="102"/>
      <c r="G130" s="102"/>
      <c r="H130" s="103"/>
      <c r="I130" s="104" t="s">
        <v>5</v>
      </c>
      <c r="J130" s="104"/>
      <c r="K130" s="104" t="s">
        <v>32</v>
      </c>
      <c r="L130" s="104"/>
      <c r="M130" s="104"/>
      <c r="N130" s="104"/>
      <c r="O130" s="104" t="s">
        <v>111</v>
      </c>
      <c r="P130" s="104"/>
      <c r="Q130" s="104"/>
      <c r="R130" s="104"/>
      <c r="S130" s="104"/>
      <c r="T130" s="104" t="s">
        <v>6</v>
      </c>
      <c r="U130" s="104"/>
      <c r="V130" s="104"/>
      <c r="W130" s="104"/>
      <c r="X130" s="104"/>
      <c r="AI130" s="17"/>
      <c r="AS130" s="48" t="s">
        <v>88</v>
      </c>
      <c r="AT130" s="49" t="s">
        <v>89</v>
      </c>
    </row>
    <row r="131" spans="1:46" ht="12.75" customHeight="1" hidden="1">
      <c r="A131" s="117">
        <v>1</v>
      </c>
      <c r="B131" s="118"/>
      <c r="C131" s="117">
        <v>2</v>
      </c>
      <c r="D131" s="119"/>
      <c r="E131" s="119"/>
      <c r="F131" s="119"/>
      <c r="G131" s="119"/>
      <c r="H131" s="118"/>
      <c r="I131" s="90">
        <v>3</v>
      </c>
      <c r="J131" s="90"/>
      <c r="K131" s="90">
        <v>4</v>
      </c>
      <c r="L131" s="90"/>
      <c r="M131" s="90"/>
      <c r="N131" s="90"/>
      <c r="O131" s="90">
        <v>5</v>
      </c>
      <c r="P131" s="90"/>
      <c r="Q131" s="90"/>
      <c r="R131" s="90"/>
      <c r="S131" s="90"/>
      <c r="T131" s="90">
        <v>6</v>
      </c>
      <c r="U131" s="90"/>
      <c r="V131" s="90"/>
      <c r="W131" s="90"/>
      <c r="X131" s="90"/>
      <c r="AI131" s="17"/>
      <c r="AJ131" s="16"/>
      <c r="AL131" s="16"/>
      <c r="AS131" s="48" t="s">
        <v>90</v>
      </c>
      <c r="AT131">
        <v>531</v>
      </c>
    </row>
    <row r="132" spans="1:35" ht="12.75" customHeight="1" hidden="1">
      <c r="A132" s="164" t="s">
        <v>112</v>
      </c>
      <c r="B132" s="165"/>
      <c r="C132" s="109" t="s">
        <v>113</v>
      </c>
      <c r="D132" s="110"/>
      <c r="E132" s="110"/>
      <c r="F132" s="110"/>
      <c r="G132" s="110"/>
      <c r="H132" s="111"/>
      <c r="I132" s="112" t="s">
        <v>9</v>
      </c>
      <c r="J132" s="113"/>
      <c r="K132" s="116">
        <f>$K$16</f>
        <v>6.96</v>
      </c>
      <c r="L132" s="116"/>
      <c r="M132" s="116"/>
      <c r="N132" s="116"/>
      <c r="O132" s="126">
        <v>1.5</v>
      </c>
      <c r="P132" s="126"/>
      <c r="Q132" s="126"/>
      <c r="R132" s="126"/>
      <c r="S132" s="126"/>
      <c r="T132" s="116">
        <f>K132*O132</f>
        <v>10.44</v>
      </c>
      <c r="U132" s="116"/>
      <c r="V132" s="116"/>
      <c r="W132" s="116"/>
      <c r="X132" s="116"/>
      <c r="AI132" s="17"/>
    </row>
    <row r="134" spans="2:41" s="35" customFormat="1" ht="18" hidden="1">
      <c r="B134" s="35" t="str">
        <f>+'[7]Кап_2'!A100</f>
        <v>Главный экономист ПЭО                                                         С.А.Окунева</v>
      </c>
      <c r="AL134" s="36"/>
      <c r="AM134" s="36"/>
      <c r="AN134" s="37"/>
      <c r="AO134"/>
    </row>
    <row r="135" spans="33:40" ht="12.75" hidden="1">
      <c r="AG135"/>
      <c r="AN135" s="16"/>
    </row>
    <row r="136" spans="2:40" ht="12.75" hidden="1">
      <c r="B136" s="9" t="s">
        <v>23</v>
      </c>
      <c r="AG136"/>
      <c r="AN136" s="16"/>
    </row>
    <row r="137" spans="2:46" ht="30" customHeight="1" hidden="1">
      <c r="B137" s="10" t="s">
        <v>24</v>
      </c>
      <c r="C137" s="154" t="str">
        <f>CONCATENATE("Тариф на тепловую энергию в размере ",AA111," руб./Гкал (с НДС) утвержден Приказом Региональной энергетической комиссии Красноярского края ",AS137," № ",AT137)</f>
        <v>Тариф на тепловую энергию в размере  руб./Гкал (с НДС) утвержден Приказом Региональной энергетической комиссии Красноярского края от 19.12.2014 г. № 339-п</v>
      </c>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1"/>
      <c r="AN137" s="38"/>
      <c r="AS137" s="39" t="s">
        <v>48</v>
      </c>
      <c r="AT137" s="40" t="s">
        <v>85</v>
      </c>
    </row>
    <row r="138" spans="2:46" ht="27.75" customHeight="1" hidden="1">
      <c r="B138" s="10" t="s">
        <v>25</v>
      </c>
      <c r="C138" s="154" t="str">
        <f>CONCATENATE("Тариф на горячую воду с использованием открытых систем теплоснабжения (горячего водоснабжения) ",,"утвержден Приказом Региональной энергетической комиссии Красноярского края ",AS138," № ",AT138)</f>
        <v>Тариф на горячую воду с использованием открытых систем теплоснабжения (горячего водоснабжения) утвержден Приказом Региональной энергетической комиссии Красноярского края от 19.12.2014 г. № 456-п</v>
      </c>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1"/>
      <c r="AN138" s="38"/>
      <c r="AS138" s="39" t="s">
        <v>48</v>
      </c>
      <c r="AT138" s="40" t="s">
        <v>86</v>
      </c>
    </row>
    <row r="139" spans="2:46" ht="26.25" customHeight="1" hidden="1">
      <c r="B139" s="10" t="s">
        <v>49</v>
      </c>
      <c r="C139" s="154" t="str">
        <f>CONCATENATE("Тариф на теплоноситель ",,"утвержден Приказом Региональной энергетической комиссии Красноярского края ",AS139," № ",AT139)</f>
        <v>Тариф на теплоноситель утвержден Приказом Региональной энергетической комиссии Красноярского края от 19.12.2014 г. № 366-п</v>
      </c>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1"/>
      <c r="AN139" s="38"/>
      <c r="AS139" s="39" t="s">
        <v>48</v>
      </c>
      <c r="AT139" s="40" t="s">
        <v>50</v>
      </c>
    </row>
    <row r="140" spans="2:46" ht="27" customHeight="1" hidden="1">
      <c r="B140" s="10" t="s">
        <v>51</v>
      </c>
      <c r="C140" s="91" t="s">
        <v>109</v>
      </c>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N140" s="16"/>
      <c r="AS140" s="48" t="s">
        <v>88</v>
      </c>
      <c r="AT140" s="49" t="s">
        <v>89</v>
      </c>
    </row>
    <row r="141" spans="2:46" ht="41.25" customHeight="1" hidden="1">
      <c r="B141" s="10" t="s">
        <v>55</v>
      </c>
      <c r="C141" s="91" t="s">
        <v>52</v>
      </c>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N141" s="16"/>
      <c r="AS141" s="48" t="s">
        <v>90</v>
      </c>
      <c r="AT141">
        <v>531</v>
      </c>
    </row>
    <row r="142" spans="2:40" ht="51" customHeight="1" hidden="1">
      <c r="B142" s="10" t="s">
        <v>91</v>
      </c>
      <c r="C142" s="91" t="s">
        <v>56</v>
      </c>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N142" s="38"/>
    </row>
    <row r="143" spans="2:40" ht="29.25" customHeight="1" hidden="1">
      <c r="B143" s="10" t="s">
        <v>92</v>
      </c>
      <c r="C143" s="166" t="str">
        <f>CONCATENATE("Тариф на холодную питьевую воду утвержден Приказом Региональной энергетической комиссии Красноярского края ",AS130," № ",AT130,", с изменениями ",AS131," №",AT131)</f>
        <v>Тариф на холодную питьевую воду утвержден Приказом Региональной энергетической комиссии Красноярского края от 24.10.2014г. № 116-в, с изменениями от 18.12.2014г. №531</v>
      </c>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41"/>
      <c r="AG143" s="41"/>
      <c r="AH143" s="41"/>
      <c r="AI143" s="41"/>
      <c r="AJ143" s="41"/>
      <c r="AK143" s="41"/>
      <c r="AL143" s="41"/>
      <c r="AN143" s="38"/>
    </row>
    <row r="144" ht="12.75" hidden="1"/>
    <row r="145" spans="1:40" ht="12.75" hidden="1">
      <c r="A145" s="50" t="s">
        <v>93</v>
      </c>
      <c r="AG145"/>
      <c r="AN145" s="16"/>
    </row>
    <row r="146" spans="1:40" ht="12.75" hidden="1">
      <c r="A146" s="50" t="s">
        <v>94</v>
      </c>
      <c r="AG146"/>
      <c r="AN146" s="16"/>
    </row>
    <row r="148" spans="1:36" s="35" customFormat="1" ht="18" hidden="1">
      <c r="A148" s="79" t="s">
        <v>128</v>
      </c>
      <c r="AE148" s="36"/>
      <c r="AF148" s="36"/>
      <c r="AG148" s="80"/>
      <c r="AJ148" s="80"/>
    </row>
    <row r="149" spans="33:36" ht="12.75" hidden="1">
      <c r="AG149" s="38"/>
      <c r="AJ149" s="38"/>
    </row>
    <row r="150" spans="33:36" ht="12.75" hidden="1">
      <c r="AG150" s="38"/>
      <c r="AJ150" s="38"/>
    </row>
    <row r="151" spans="1:36" ht="12.75" hidden="1">
      <c r="A151" s="9" t="s">
        <v>23</v>
      </c>
      <c r="AG151" s="38"/>
      <c r="AJ151" s="38"/>
    </row>
    <row r="152" spans="1:36" ht="25.5" customHeight="1" hidden="1">
      <c r="A152" s="10" t="s">
        <v>24</v>
      </c>
      <c r="B152" s="154" t="str">
        <f>CONCATENATE("Тариф на тепловую энергию в размере ",K81," руб./Гкал (с НДС) утвержден Приказом Региональной энергетической комиссии Красноярского края ",AH152," № ",AI152)</f>
        <v>Тариф на тепловую энергию в размере 4 руб./Гкал (с НДС) утвержден Приказом Региональной энергетической комиссии Красноярского края от 16.12.2015 г. № 567-п</v>
      </c>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1"/>
      <c r="AG152" s="38"/>
      <c r="AH152" s="39" t="s">
        <v>130</v>
      </c>
      <c r="AI152" s="40" t="s">
        <v>131</v>
      </c>
      <c r="AJ152" s="38"/>
    </row>
    <row r="153" spans="1:36" ht="25.5" customHeight="1" hidden="1">
      <c r="A153" s="10" t="s">
        <v>25</v>
      </c>
      <c r="B153" s="154" t="str">
        <f>CONCATENATE("Тариф на горячую воду с использованием открытых систем теплоснабжения (горячего водоснабжения) "," утвержден Приказом Региональной энергетической комиссии Красноярского края ",AH153," № ",AI153)</f>
        <v>Тариф на горячую воду с использованием открытых систем теплоснабжения (горячего водоснабжения)  утвержден Приказом Региональной энергетической комиссии Красноярского края от 16.12.2015 г. № 569-п</v>
      </c>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1"/>
      <c r="AG153" s="38"/>
      <c r="AH153" s="39" t="s">
        <v>130</v>
      </c>
      <c r="AI153" s="40" t="s">
        <v>132</v>
      </c>
      <c r="AJ153" s="38"/>
    </row>
    <row r="154" spans="1:36" ht="25.5" customHeight="1" hidden="1">
      <c r="A154" s="10" t="s">
        <v>49</v>
      </c>
      <c r="B154" s="154" t="str">
        <f>CONCATENATE("Тариф на теплоноситель "," утвержден Приказом Региональной энергетической комиссии Красноярского края ",AH154," № ",AI154)</f>
        <v>Тариф на теплоноситель  утвержден Приказом Региональной энергетической комиссии Красноярского края от 16.12.2015 г. № 568-п</v>
      </c>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1"/>
      <c r="AG154" s="38"/>
      <c r="AH154" s="39" t="s">
        <v>130</v>
      </c>
      <c r="AI154" s="40" t="s">
        <v>133</v>
      </c>
      <c r="AJ154" s="38"/>
    </row>
    <row r="155" spans="1:33" ht="54.75" customHeight="1" hidden="1">
      <c r="A155" s="10" t="s">
        <v>51</v>
      </c>
      <c r="B155" s="91" t="s">
        <v>56</v>
      </c>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G155" s="38"/>
    </row>
    <row r="156" spans="1:31" ht="51.75" customHeight="1" hidden="1">
      <c r="A156" s="10" t="s">
        <v>55</v>
      </c>
      <c r="B156" s="91" t="s">
        <v>136</v>
      </c>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row>
    <row r="157" spans="1:33" ht="54.75" customHeight="1" hidden="1">
      <c r="A157" s="10" t="s">
        <v>91</v>
      </c>
      <c r="B157" s="167" t="s">
        <v>163</v>
      </c>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c r="AA157" s="168"/>
      <c r="AB157" s="168"/>
      <c r="AC157" s="168"/>
      <c r="AD157" s="168"/>
      <c r="AE157" s="168"/>
      <c r="AG157" s="38"/>
    </row>
    <row r="158" spans="1:33" ht="12.75" hidden="1">
      <c r="A158" s="10"/>
      <c r="B158" s="64"/>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G158" s="38"/>
    </row>
    <row r="159" spans="1:36" ht="12.75" hidden="1">
      <c r="A159" s="50" t="s">
        <v>93</v>
      </c>
      <c r="AG159" s="38"/>
      <c r="AJ159" s="38"/>
    </row>
    <row r="160" spans="1:36" ht="12.75" hidden="1">
      <c r="A160" s="81" t="s">
        <v>94</v>
      </c>
      <c r="AG160" s="38"/>
      <c r="AJ160" s="38"/>
    </row>
  </sheetData>
  <sheetProtection/>
  <mergeCells count="481">
    <mergeCell ref="A5:AE5"/>
    <mergeCell ref="A6:AE6"/>
    <mergeCell ref="A7:AD7"/>
    <mergeCell ref="A8:AE8"/>
    <mergeCell ref="A9:AE9"/>
    <mergeCell ref="AJ10:AJ11"/>
    <mergeCell ref="AL10:AL11"/>
    <mergeCell ref="A11:AE11"/>
    <mergeCell ref="A12:AE12"/>
    <mergeCell ref="AF12:AG12"/>
    <mergeCell ref="A14:B14"/>
    <mergeCell ref="C14:H14"/>
    <mergeCell ref="I14:J14"/>
    <mergeCell ref="K14:N14"/>
    <mergeCell ref="O14:S14"/>
    <mergeCell ref="T14:X14"/>
    <mergeCell ref="A15:B15"/>
    <mergeCell ref="C15:H15"/>
    <mergeCell ref="I15:J15"/>
    <mergeCell ref="K15:N15"/>
    <mergeCell ref="O15:S15"/>
    <mergeCell ref="T15:X15"/>
    <mergeCell ref="A16:B16"/>
    <mergeCell ref="C16:H16"/>
    <mergeCell ref="I16:J16"/>
    <mergeCell ref="K16:N16"/>
    <mergeCell ref="O16:S16"/>
    <mergeCell ref="T16:X16"/>
    <mergeCell ref="A18:AE18"/>
    <mergeCell ref="A19:AE19"/>
    <mergeCell ref="A20:AE20"/>
    <mergeCell ref="A22:AE22"/>
    <mergeCell ref="A23:B23"/>
    <mergeCell ref="C23:H23"/>
    <mergeCell ref="I23:J23"/>
    <mergeCell ref="K23:N23"/>
    <mergeCell ref="O23:S23"/>
    <mergeCell ref="T23:X23"/>
    <mergeCell ref="A24:B24"/>
    <mergeCell ref="C24:H24"/>
    <mergeCell ref="I24:J24"/>
    <mergeCell ref="K24:N24"/>
    <mergeCell ref="O24:S24"/>
    <mergeCell ref="T24:X24"/>
    <mergeCell ref="A25:B25"/>
    <mergeCell ref="C25:H25"/>
    <mergeCell ref="I25:J25"/>
    <mergeCell ref="K25:N25"/>
    <mergeCell ref="O25:S25"/>
    <mergeCell ref="T25:X25"/>
    <mergeCell ref="A27:AE27"/>
    <mergeCell ref="A28:B28"/>
    <mergeCell ref="C28:H28"/>
    <mergeCell ref="I28:J28"/>
    <mergeCell ref="K28:N28"/>
    <mergeCell ref="O28:S28"/>
    <mergeCell ref="T28:X28"/>
    <mergeCell ref="A29:B29"/>
    <mergeCell ref="C29:H29"/>
    <mergeCell ref="I29:J29"/>
    <mergeCell ref="K29:N29"/>
    <mergeCell ref="O29:S29"/>
    <mergeCell ref="T29:X29"/>
    <mergeCell ref="A30:B30"/>
    <mergeCell ref="C30:H30"/>
    <mergeCell ref="I30:J30"/>
    <mergeCell ref="K30:N30"/>
    <mergeCell ref="O30:S30"/>
    <mergeCell ref="T30:X30"/>
    <mergeCell ref="A32:AE32"/>
    <mergeCell ref="AF32:AG32"/>
    <mergeCell ref="A33:B33"/>
    <mergeCell ref="C33:H33"/>
    <mergeCell ref="I33:J33"/>
    <mergeCell ref="K33:N33"/>
    <mergeCell ref="O33:S33"/>
    <mergeCell ref="T33:X33"/>
    <mergeCell ref="A34:B34"/>
    <mergeCell ref="C34:H34"/>
    <mergeCell ref="I34:J34"/>
    <mergeCell ref="K34:N34"/>
    <mergeCell ref="O34:S34"/>
    <mergeCell ref="T34:X34"/>
    <mergeCell ref="A35:B35"/>
    <mergeCell ref="C35:H35"/>
    <mergeCell ref="I35:J35"/>
    <mergeCell ref="K35:N35"/>
    <mergeCell ref="O35:S35"/>
    <mergeCell ref="T35:X35"/>
    <mergeCell ref="A37:AE37"/>
    <mergeCell ref="AF37:AG37"/>
    <mergeCell ref="A38:B38"/>
    <mergeCell ref="C38:H38"/>
    <mergeCell ref="I38:J38"/>
    <mergeCell ref="K38:N38"/>
    <mergeCell ref="O38:S38"/>
    <mergeCell ref="T38:X38"/>
    <mergeCell ref="A39:B39"/>
    <mergeCell ref="C39:H39"/>
    <mergeCell ref="I39:J39"/>
    <mergeCell ref="K39:N39"/>
    <mergeCell ref="O39:S39"/>
    <mergeCell ref="T39:X39"/>
    <mergeCell ref="A40:B40"/>
    <mergeCell ref="C40:H40"/>
    <mergeCell ref="I40:J40"/>
    <mergeCell ref="K40:N40"/>
    <mergeCell ref="O40:S40"/>
    <mergeCell ref="T40:X40"/>
    <mergeCell ref="A42:AE42"/>
    <mergeCell ref="AF42:AG42"/>
    <mergeCell ref="A43:B43"/>
    <mergeCell ref="C43:H43"/>
    <mergeCell ref="I43:J43"/>
    <mergeCell ref="K43:N43"/>
    <mergeCell ref="O43:S43"/>
    <mergeCell ref="T43:X43"/>
    <mergeCell ref="A44:B44"/>
    <mergeCell ref="C44:H44"/>
    <mergeCell ref="I44:J44"/>
    <mergeCell ref="K44:N44"/>
    <mergeCell ref="O44:S44"/>
    <mergeCell ref="T44:X44"/>
    <mergeCell ref="A45:B45"/>
    <mergeCell ref="C45:H45"/>
    <mergeCell ref="I45:J45"/>
    <mergeCell ref="K45:N45"/>
    <mergeCell ref="O45:S45"/>
    <mergeCell ref="T45:X45"/>
    <mergeCell ref="A47:AE47"/>
    <mergeCell ref="AF47:AG47"/>
    <mergeCell ref="A48:B48"/>
    <mergeCell ref="C48:H48"/>
    <mergeCell ref="I48:J48"/>
    <mergeCell ref="K48:N48"/>
    <mergeCell ref="O48:S48"/>
    <mergeCell ref="T48:X48"/>
    <mergeCell ref="A49:B49"/>
    <mergeCell ref="C49:H49"/>
    <mergeCell ref="I49:J49"/>
    <mergeCell ref="K49:N49"/>
    <mergeCell ref="O49:S49"/>
    <mergeCell ref="T49:X49"/>
    <mergeCell ref="A50:B50"/>
    <mergeCell ref="C50:H50"/>
    <mergeCell ref="I50:J50"/>
    <mergeCell ref="K50:N50"/>
    <mergeCell ref="O50:S50"/>
    <mergeCell ref="T50:X50"/>
    <mergeCell ref="A52:AE52"/>
    <mergeCell ref="AF52:AG52"/>
    <mergeCell ref="A53:B53"/>
    <mergeCell ref="C53:H53"/>
    <mergeCell ref="I53:J53"/>
    <mergeCell ref="K53:N53"/>
    <mergeCell ref="O53:S53"/>
    <mergeCell ref="T53:X53"/>
    <mergeCell ref="A54:B54"/>
    <mergeCell ref="C54:H54"/>
    <mergeCell ref="I54:J54"/>
    <mergeCell ref="K54:N54"/>
    <mergeCell ref="O54:S54"/>
    <mergeCell ref="T54:X54"/>
    <mergeCell ref="A55:B55"/>
    <mergeCell ref="C55:H55"/>
    <mergeCell ref="I55:J55"/>
    <mergeCell ref="K55:N55"/>
    <mergeCell ref="O55:S55"/>
    <mergeCell ref="T55:X55"/>
    <mergeCell ref="A57:AE57"/>
    <mergeCell ref="AF57:AG57"/>
    <mergeCell ref="A58:B58"/>
    <mergeCell ref="C58:H58"/>
    <mergeCell ref="I58:J58"/>
    <mergeCell ref="K58:N58"/>
    <mergeCell ref="O58:S58"/>
    <mergeCell ref="T58:X58"/>
    <mergeCell ref="A59:B59"/>
    <mergeCell ref="C59:H59"/>
    <mergeCell ref="I59:J59"/>
    <mergeCell ref="K59:N59"/>
    <mergeCell ref="O59:S59"/>
    <mergeCell ref="T59:X59"/>
    <mergeCell ref="A60:B60"/>
    <mergeCell ref="C60:H60"/>
    <mergeCell ref="I60:J60"/>
    <mergeCell ref="K60:N60"/>
    <mergeCell ref="O60:S60"/>
    <mergeCell ref="T60:X60"/>
    <mergeCell ref="A62:AE62"/>
    <mergeCell ref="AF62:AG62"/>
    <mergeCell ref="A63:B63"/>
    <mergeCell ref="C63:H63"/>
    <mergeCell ref="I63:J63"/>
    <mergeCell ref="K63:N63"/>
    <mergeCell ref="O63:S63"/>
    <mergeCell ref="T63:X63"/>
    <mergeCell ref="A64:B64"/>
    <mergeCell ref="C64:H64"/>
    <mergeCell ref="I64:J64"/>
    <mergeCell ref="K64:N64"/>
    <mergeCell ref="O64:S64"/>
    <mergeCell ref="T64:X64"/>
    <mergeCell ref="A65:B65"/>
    <mergeCell ref="C65:H65"/>
    <mergeCell ref="I65:J65"/>
    <mergeCell ref="K65:N65"/>
    <mergeCell ref="O65:S65"/>
    <mergeCell ref="T65:X65"/>
    <mergeCell ref="A67:AE67"/>
    <mergeCell ref="AF67:AG67"/>
    <mergeCell ref="A68:B68"/>
    <mergeCell ref="C68:H68"/>
    <mergeCell ref="I68:J68"/>
    <mergeCell ref="K68:N68"/>
    <mergeCell ref="O68:S68"/>
    <mergeCell ref="T68:X68"/>
    <mergeCell ref="A69:B69"/>
    <mergeCell ref="C69:H69"/>
    <mergeCell ref="I69:J69"/>
    <mergeCell ref="K69:N69"/>
    <mergeCell ref="O69:S69"/>
    <mergeCell ref="T69:X69"/>
    <mergeCell ref="A70:B70"/>
    <mergeCell ref="C70:H70"/>
    <mergeCell ref="I70:J70"/>
    <mergeCell ref="K70:N70"/>
    <mergeCell ref="O70:S70"/>
    <mergeCell ref="T70:X70"/>
    <mergeCell ref="A72:AE72"/>
    <mergeCell ref="A74:AE74"/>
    <mergeCell ref="A75:B75"/>
    <mergeCell ref="C75:H75"/>
    <mergeCell ref="I75:J75"/>
    <mergeCell ref="K75:N75"/>
    <mergeCell ref="O75:S75"/>
    <mergeCell ref="T75:X75"/>
    <mergeCell ref="A76:B76"/>
    <mergeCell ref="C76:H76"/>
    <mergeCell ref="I76:J76"/>
    <mergeCell ref="K76:N76"/>
    <mergeCell ref="O76:S76"/>
    <mergeCell ref="T76:X76"/>
    <mergeCell ref="A77:B77"/>
    <mergeCell ref="C77:H77"/>
    <mergeCell ref="I77:J77"/>
    <mergeCell ref="K77:N77"/>
    <mergeCell ref="O77:S77"/>
    <mergeCell ref="T77:X77"/>
    <mergeCell ref="A79:AE79"/>
    <mergeCell ref="A80:B80"/>
    <mergeCell ref="C80:H80"/>
    <mergeCell ref="I80:J80"/>
    <mergeCell ref="K80:N80"/>
    <mergeCell ref="O80:S80"/>
    <mergeCell ref="T80:X80"/>
    <mergeCell ref="A81:B81"/>
    <mergeCell ref="C81:H81"/>
    <mergeCell ref="I81:J81"/>
    <mergeCell ref="K81:N81"/>
    <mergeCell ref="O81:S81"/>
    <mergeCell ref="T81:X81"/>
    <mergeCell ref="A82:B82"/>
    <mergeCell ref="C82:H82"/>
    <mergeCell ref="I82:J82"/>
    <mergeCell ref="K82:N82"/>
    <mergeCell ref="O82:S82"/>
    <mergeCell ref="T82:X82"/>
    <mergeCell ref="A84:AE84"/>
    <mergeCell ref="AF84:AG84"/>
    <mergeCell ref="A85:B85"/>
    <mergeCell ref="C85:H85"/>
    <mergeCell ref="I85:J85"/>
    <mergeCell ref="K85:N85"/>
    <mergeCell ref="O85:S85"/>
    <mergeCell ref="T85:X85"/>
    <mergeCell ref="A86:B86"/>
    <mergeCell ref="C86:H86"/>
    <mergeCell ref="I86:J86"/>
    <mergeCell ref="K86:N86"/>
    <mergeCell ref="O86:S86"/>
    <mergeCell ref="T86:X86"/>
    <mergeCell ref="A87:B87"/>
    <mergeCell ref="C87:H87"/>
    <mergeCell ref="I87:J87"/>
    <mergeCell ref="K87:N87"/>
    <mergeCell ref="O87:S87"/>
    <mergeCell ref="T87:X87"/>
    <mergeCell ref="A89:AE89"/>
    <mergeCell ref="AF89:AG89"/>
    <mergeCell ref="A90:B90"/>
    <mergeCell ref="C90:H90"/>
    <mergeCell ref="I90:J90"/>
    <mergeCell ref="K90:N90"/>
    <mergeCell ref="O90:S90"/>
    <mergeCell ref="T90:X90"/>
    <mergeCell ref="A91:B91"/>
    <mergeCell ref="C91:H91"/>
    <mergeCell ref="I91:J91"/>
    <mergeCell ref="K91:N91"/>
    <mergeCell ref="O91:S91"/>
    <mergeCell ref="T91:X91"/>
    <mergeCell ref="A92:B92"/>
    <mergeCell ref="C92:H92"/>
    <mergeCell ref="I92:J92"/>
    <mergeCell ref="K92:N92"/>
    <mergeCell ref="O92:S92"/>
    <mergeCell ref="T92:X92"/>
    <mergeCell ref="A94:AE94"/>
    <mergeCell ref="AF94:AG94"/>
    <mergeCell ref="A95:B95"/>
    <mergeCell ref="C95:H95"/>
    <mergeCell ref="I95:J95"/>
    <mergeCell ref="K95:N95"/>
    <mergeCell ref="O95:S95"/>
    <mergeCell ref="T95:X95"/>
    <mergeCell ref="A96:B96"/>
    <mergeCell ref="C96:H96"/>
    <mergeCell ref="I96:J96"/>
    <mergeCell ref="K96:N96"/>
    <mergeCell ref="O96:S96"/>
    <mergeCell ref="T96:X96"/>
    <mergeCell ref="A97:B97"/>
    <mergeCell ref="C97:H97"/>
    <mergeCell ref="I97:J97"/>
    <mergeCell ref="K97:N97"/>
    <mergeCell ref="O97:S97"/>
    <mergeCell ref="T97:X97"/>
    <mergeCell ref="A99:AE99"/>
    <mergeCell ref="AF99:AG99"/>
    <mergeCell ref="A100:B100"/>
    <mergeCell ref="C100:H100"/>
    <mergeCell ref="I100:J100"/>
    <mergeCell ref="K100:N100"/>
    <mergeCell ref="O100:S100"/>
    <mergeCell ref="T100:X100"/>
    <mergeCell ref="A101:B101"/>
    <mergeCell ref="C101:H101"/>
    <mergeCell ref="I101:J101"/>
    <mergeCell ref="K101:N101"/>
    <mergeCell ref="O101:S101"/>
    <mergeCell ref="T101:X101"/>
    <mergeCell ref="A102:B102"/>
    <mergeCell ref="C102:H102"/>
    <mergeCell ref="I102:J102"/>
    <mergeCell ref="K102:N102"/>
    <mergeCell ref="O102:S102"/>
    <mergeCell ref="T102:X102"/>
    <mergeCell ref="A104:AE104"/>
    <mergeCell ref="AF104:AG104"/>
    <mergeCell ref="A105:B105"/>
    <mergeCell ref="C105:H105"/>
    <mergeCell ref="I105:J105"/>
    <mergeCell ref="K105:N105"/>
    <mergeCell ref="O105:S105"/>
    <mergeCell ref="T105:X105"/>
    <mergeCell ref="A106:B106"/>
    <mergeCell ref="C106:H106"/>
    <mergeCell ref="I106:J106"/>
    <mergeCell ref="K106:N106"/>
    <mergeCell ref="O106:S106"/>
    <mergeCell ref="T106:X106"/>
    <mergeCell ref="A107:B107"/>
    <mergeCell ref="C107:H107"/>
    <mergeCell ref="I107:J107"/>
    <mergeCell ref="K107:N107"/>
    <mergeCell ref="O107:S107"/>
    <mergeCell ref="T107:X107"/>
    <mergeCell ref="A109:AE109"/>
    <mergeCell ref="AF109:AG109"/>
    <mergeCell ref="A110:B110"/>
    <mergeCell ref="C110:H110"/>
    <mergeCell ref="I110:J110"/>
    <mergeCell ref="K110:N110"/>
    <mergeCell ref="O110:S110"/>
    <mergeCell ref="T110:X110"/>
    <mergeCell ref="A111:B111"/>
    <mergeCell ref="C111:H111"/>
    <mergeCell ref="I111:J111"/>
    <mergeCell ref="K111:N111"/>
    <mergeCell ref="O111:S111"/>
    <mergeCell ref="T111:X111"/>
    <mergeCell ref="A112:B112"/>
    <mergeCell ref="C112:H112"/>
    <mergeCell ref="I112:J112"/>
    <mergeCell ref="K112:N112"/>
    <mergeCell ref="O112:S112"/>
    <mergeCell ref="T112:X112"/>
    <mergeCell ref="A114:AE114"/>
    <mergeCell ref="AF114:AG114"/>
    <mergeCell ref="A115:B115"/>
    <mergeCell ref="C115:H115"/>
    <mergeCell ref="I115:J115"/>
    <mergeCell ref="K115:N115"/>
    <mergeCell ref="O115:S115"/>
    <mergeCell ref="T115:X115"/>
    <mergeCell ref="A116:B116"/>
    <mergeCell ref="C116:H116"/>
    <mergeCell ref="I116:J116"/>
    <mergeCell ref="K116:N116"/>
    <mergeCell ref="O116:S116"/>
    <mergeCell ref="T116:X116"/>
    <mergeCell ref="A117:B117"/>
    <mergeCell ref="C117:H117"/>
    <mergeCell ref="I117:J117"/>
    <mergeCell ref="K117:N117"/>
    <mergeCell ref="O117:S117"/>
    <mergeCell ref="T117:X117"/>
    <mergeCell ref="A119:AE119"/>
    <mergeCell ref="AF119:AG119"/>
    <mergeCell ref="A120:B120"/>
    <mergeCell ref="C120:H120"/>
    <mergeCell ref="I120:J120"/>
    <mergeCell ref="K120:N120"/>
    <mergeCell ref="O120:S120"/>
    <mergeCell ref="T120:X120"/>
    <mergeCell ref="A121:B121"/>
    <mergeCell ref="C121:H121"/>
    <mergeCell ref="I121:J121"/>
    <mergeCell ref="K121:N121"/>
    <mergeCell ref="O121:S121"/>
    <mergeCell ref="T121:X121"/>
    <mergeCell ref="A122:B122"/>
    <mergeCell ref="C122:H122"/>
    <mergeCell ref="I122:J122"/>
    <mergeCell ref="K122:N122"/>
    <mergeCell ref="O122:S122"/>
    <mergeCell ref="T122:X122"/>
    <mergeCell ref="A124:AE124"/>
    <mergeCell ref="AF124:AG124"/>
    <mergeCell ref="A125:B125"/>
    <mergeCell ref="C125:H125"/>
    <mergeCell ref="I125:J125"/>
    <mergeCell ref="K125:N125"/>
    <mergeCell ref="O125:S125"/>
    <mergeCell ref="T125:X125"/>
    <mergeCell ref="A126:B126"/>
    <mergeCell ref="C126:H126"/>
    <mergeCell ref="I126:J126"/>
    <mergeCell ref="K126:N126"/>
    <mergeCell ref="O126:S126"/>
    <mergeCell ref="T126:X126"/>
    <mergeCell ref="A127:B127"/>
    <mergeCell ref="C127:H127"/>
    <mergeCell ref="I127:J127"/>
    <mergeCell ref="K127:N127"/>
    <mergeCell ref="O127:S127"/>
    <mergeCell ref="T127:X127"/>
    <mergeCell ref="A129:AE129"/>
    <mergeCell ref="AF129:AG129"/>
    <mergeCell ref="A130:B130"/>
    <mergeCell ref="C130:H130"/>
    <mergeCell ref="I130:J130"/>
    <mergeCell ref="K130:N130"/>
    <mergeCell ref="O130:S130"/>
    <mergeCell ref="T130:X130"/>
    <mergeCell ref="A131:B131"/>
    <mergeCell ref="C131:H131"/>
    <mergeCell ref="I131:J131"/>
    <mergeCell ref="K131:N131"/>
    <mergeCell ref="O131:S131"/>
    <mergeCell ref="T131:X131"/>
    <mergeCell ref="A132:B132"/>
    <mergeCell ref="C132:H132"/>
    <mergeCell ref="I132:J132"/>
    <mergeCell ref="K132:N132"/>
    <mergeCell ref="O132:S132"/>
    <mergeCell ref="T132:X132"/>
    <mergeCell ref="C137:AL137"/>
    <mergeCell ref="C138:AL138"/>
    <mergeCell ref="C139:AL139"/>
    <mergeCell ref="C140:AL140"/>
    <mergeCell ref="C141:AL141"/>
    <mergeCell ref="C142:AL142"/>
    <mergeCell ref="B157:AE157"/>
    <mergeCell ref="C143:AE143"/>
    <mergeCell ref="B152:AE152"/>
    <mergeCell ref="B153:AE153"/>
    <mergeCell ref="B154:AE154"/>
    <mergeCell ref="B155:AE155"/>
    <mergeCell ref="B156:AE15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39"/>
    <pageSetUpPr fitToPage="1"/>
  </sheetPr>
  <dimension ref="A1:AT51"/>
  <sheetViews>
    <sheetView showGridLines="0" tabSelected="1" view="pageBreakPreview" zoomScaleSheetLayoutView="100" zoomScalePageLayoutView="0" workbookViewId="0" topLeftCell="A46">
      <selection activeCell="B48" sqref="B48:AE48"/>
    </sheetView>
  </sheetViews>
  <sheetFormatPr defaultColWidth="3.375" defaultRowHeight="12.75"/>
  <cols>
    <col min="1" max="1" width="4.125" style="0" customWidth="1"/>
    <col min="2" max="4" width="2.125" style="0" customWidth="1"/>
    <col min="5" max="5" width="2.25390625" style="0" customWidth="1"/>
    <col min="6" max="6" width="2.125" style="0" customWidth="1"/>
    <col min="7" max="7" width="2.00390625" style="0" customWidth="1"/>
    <col min="8" max="8" width="1.75390625" style="0" customWidth="1"/>
    <col min="9" max="9" width="1.12109375" style="0" customWidth="1"/>
    <col min="10" max="13" width="1.875" style="0" customWidth="1"/>
    <col min="14" max="14" width="6.75390625" style="0" customWidth="1"/>
    <col min="15" max="15" width="14.75390625" style="0" customWidth="1"/>
    <col min="16" max="16" width="2.625" style="0" customWidth="1"/>
    <col min="17" max="17" width="2.125" style="0" customWidth="1"/>
    <col min="18" max="18" width="2.00390625" style="0" customWidth="1"/>
    <col min="19" max="19" width="1.37890625" style="0" customWidth="1"/>
    <col min="20" max="20" width="1.875" style="0" customWidth="1"/>
    <col min="21" max="21" width="0.37109375" style="0" customWidth="1"/>
    <col min="22" max="23" width="2.375" style="0" customWidth="1"/>
    <col min="24" max="24" width="2.125" style="0" customWidth="1"/>
    <col min="25" max="25" width="2.00390625" style="0" customWidth="1"/>
    <col min="26" max="26" width="3.375" style="0" customWidth="1"/>
    <col min="27" max="28" width="2.75390625" style="0" customWidth="1"/>
    <col min="29" max="29" width="2.25390625" style="0" customWidth="1"/>
    <col min="30" max="30" width="2.00390625" style="0" customWidth="1"/>
    <col min="31" max="31" width="1.875" style="0" customWidth="1"/>
    <col min="32" max="32" width="1.625" style="0" customWidth="1"/>
    <col min="33" max="33" width="2.625" style="0" customWidth="1"/>
    <col min="34" max="34" width="2.25390625" style="0" customWidth="1"/>
    <col min="35" max="35" width="2.125" style="0" customWidth="1"/>
    <col min="36" max="36" width="2.625" style="0" customWidth="1"/>
    <col min="37" max="37" width="1.875" style="0" customWidth="1"/>
    <col min="38" max="38" width="4.00390625" style="0" customWidth="1"/>
    <col min="39" max="39" width="0.12890625" style="0" customWidth="1"/>
    <col min="40" max="40" width="12.875" style="16" bestFit="1" customWidth="1"/>
    <col min="41" max="41" width="1.875" style="0" customWidth="1"/>
    <col min="42" max="42" width="1.875" style="0" hidden="1" customWidth="1"/>
    <col min="43" max="43" width="12.875" style="0" hidden="1" customWidth="1"/>
    <col min="44" max="44" width="1.625" style="0" hidden="1" customWidth="1"/>
    <col min="45" max="45" width="12.25390625" style="0" hidden="1" customWidth="1"/>
    <col min="46" max="46" width="7.125" style="0" hidden="1" customWidth="1"/>
    <col min="47" max="47" width="4.375" style="0" customWidth="1"/>
    <col min="48" max="57" width="3.375" style="0" customWidth="1"/>
    <col min="58" max="58" width="11.125" style="0" customWidth="1"/>
    <col min="59" max="59" width="8.125" style="0" customWidth="1"/>
  </cols>
  <sheetData>
    <row r="1" ht="7.5" customHeight="1">
      <c r="AP1" s="17"/>
    </row>
    <row r="2" spans="5:42" ht="8.25" customHeight="1">
      <c r="E2" s="45"/>
      <c r="F2" s="45"/>
      <c r="G2" s="45"/>
      <c r="H2" s="45"/>
      <c r="I2" s="45"/>
      <c r="J2" s="45"/>
      <c r="K2" s="45"/>
      <c r="L2" s="45"/>
      <c r="M2" s="45"/>
      <c r="N2" s="45"/>
      <c r="O2" s="45"/>
      <c r="P2" s="45"/>
      <c r="Q2" s="45"/>
      <c r="AP2" s="17"/>
    </row>
    <row r="3" spans="5:42" ht="6.75" customHeight="1">
      <c r="E3" s="45"/>
      <c r="F3" s="45"/>
      <c r="G3" s="45"/>
      <c r="H3" s="45"/>
      <c r="I3" s="45"/>
      <c r="J3" s="45"/>
      <c r="K3" s="45"/>
      <c r="L3" s="45"/>
      <c r="M3" s="45"/>
      <c r="N3" s="45"/>
      <c r="O3" s="45"/>
      <c r="P3" s="45"/>
      <c r="Q3" s="45"/>
      <c r="AP3" s="17"/>
    </row>
    <row r="4" spans="2:42" s="4" customFormat="1" ht="18.75">
      <c r="B4" s="163" t="s">
        <v>57</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3"/>
      <c r="AN4" s="28"/>
      <c r="AO4"/>
      <c r="AP4" s="57"/>
    </row>
    <row r="5" ht="12" customHeight="1">
      <c r="AP5" s="17"/>
    </row>
    <row r="6" spans="1:42" ht="74.25" customHeight="1">
      <c r="A6" s="190" t="s">
        <v>58</v>
      </c>
      <c r="B6" s="129" t="s">
        <v>59</v>
      </c>
      <c r="C6" s="192"/>
      <c r="D6" s="192"/>
      <c r="E6" s="192"/>
      <c r="F6" s="192"/>
      <c r="G6" s="192"/>
      <c r="H6" s="192"/>
      <c r="I6" s="193"/>
      <c r="J6" s="128" t="s">
        <v>60</v>
      </c>
      <c r="K6" s="192"/>
      <c r="L6" s="192"/>
      <c r="M6" s="192"/>
      <c r="N6" s="192"/>
      <c r="O6" s="192"/>
      <c r="P6" s="134" t="s">
        <v>14</v>
      </c>
      <c r="Q6" s="134"/>
      <c r="R6" s="134"/>
      <c r="S6" s="134"/>
      <c r="T6" s="134"/>
      <c r="U6" s="134"/>
      <c r="V6" s="134" t="s">
        <v>15</v>
      </c>
      <c r="W6" s="134"/>
      <c r="X6" s="134"/>
      <c r="Y6" s="134"/>
      <c r="Z6" s="134"/>
      <c r="AA6" s="134" t="s">
        <v>16</v>
      </c>
      <c r="AB6" s="134"/>
      <c r="AC6" s="134"/>
      <c r="AD6" s="134"/>
      <c r="AE6" s="134"/>
      <c r="AF6" s="134"/>
      <c r="AG6" s="134" t="s">
        <v>17</v>
      </c>
      <c r="AH6" s="134"/>
      <c r="AI6" s="134"/>
      <c r="AJ6" s="134"/>
      <c r="AK6" s="134"/>
      <c r="AL6" s="134"/>
      <c r="AM6" s="29"/>
      <c r="AP6" s="17"/>
    </row>
    <row r="7" spans="1:42" ht="12.75" customHeight="1">
      <c r="A7" s="191"/>
      <c r="B7" s="194"/>
      <c r="C7" s="194"/>
      <c r="D7" s="194"/>
      <c r="E7" s="194"/>
      <c r="F7" s="194"/>
      <c r="G7" s="194"/>
      <c r="H7" s="194"/>
      <c r="I7" s="195"/>
      <c r="J7" s="196"/>
      <c r="K7" s="194"/>
      <c r="L7" s="194"/>
      <c r="M7" s="194"/>
      <c r="N7" s="194"/>
      <c r="O7" s="194"/>
      <c r="P7" s="134" t="s">
        <v>18</v>
      </c>
      <c r="Q7" s="134"/>
      <c r="R7" s="134"/>
      <c r="S7" s="134"/>
      <c r="T7" s="134"/>
      <c r="U7" s="134"/>
      <c r="V7" s="134" t="s">
        <v>19</v>
      </c>
      <c r="W7" s="134"/>
      <c r="X7" s="134"/>
      <c r="Y7" s="134"/>
      <c r="Z7" s="134"/>
      <c r="AA7" s="134" t="s">
        <v>20</v>
      </c>
      <c r="AB7" s="134"/>
      <c r="AC7" s="134"/>
      <c r="AD7" s="134"/>
      <c r="AE7" s="134"/>
      <c r="AF7" s="134"/>
      <c r="AG7" s="134" t="s">
        <v>21</v>
      </c>
      <c r="AH7" s="134"/>
      <c r="AI7" s="134"/>
      <c r="AJ7" s="134"/>
      <c r="AK7" s="134"/>
      <c r="AL7" s="134"/>
      <c r="AM7" s="6"/>
      <c r="AP7" s="17"/>
    </row>
    <row r="8" spans="1:45" s="7" customFormat="1" ht="12.75" customHeight="1">
      <c r="A8" s="47">
        <v>1</v>
      </c>
      <c r="B8" s="147">
        <v>2</v>
      </c>
      <c r="C8" s="147"/>
      <c r="D8" s="147"/>
      <c r="E8" s="147"/>
      <c r="F8" s="147"/>
      <c r="G8" s="147"/>
      <c r="H8" s="147"/>
      <c r="I8" s="148"/>
      <c r="J8" s="146">
        <v>3</v>
      </c>
      <c r="K8" s="147"/>
      <c r="L8" s="147"/>
      <c r="M8" s="147"/>
      <c r="N8" s="147"/>
      <c r="O8" s="148"/>
      <c r="P8" s="149">
        <v>4</v>
      </c>
      <c r="Q8" s="150"/>
      <c r="R8" s="150"/>
      <c r="S8" s="150"/>
      <c r="T8" s="150"/>
      <c r="U8" s="151"/>
      <c r="V8" s="135">
        <v>5</v>
      </c>
      <c r="W8" s="135"/>
      <c r="X8" s="135"/>
      <c r="Y8" s="135"/>
      <c r="Z8" s="135"/>
      <c r="AA8" s="135">
        <v>6</v>
      </c>
      <c r="AB8" s="135"/>
      <c r="AC8" s="135"/>
      <c r="AD8" s="135"/>
      <c r="AE8" s="135"/>
      <c r="AF8" s="135"/>
      <c r="AG8" s="135" t="s">
        <v>61</v>
      </c>
      <c r="AH8" s="135"/>
      <c r="AI8" s="135"/>
      <c r="AJ8" s="135"/>
      <c r="AK8" s="135"/>
      <c r="AL8" s="135"/>
      <c r="AM8" s="30"/>
      <c r="AN8" s="31" t="s">
        <v>47</v>
      </c>
      <c r="AO8"/>
      <c r="AP8" s="60"/>
      <c r="AQ8" s="31" t="s">
        <v>129</v>
      </c>
      <c r="AS8" s="31" t="s">
        <v>35</v>
      </c>
    </row>
    <row r="9" spans="1:45" s="33" customFormat="1" ht="36.75" customHeight="1">
      <c r="A9" s="170">
        <v>1</v>
      </c>
      <c r="B9" s="171" t="s">
        <v>62</v>
      </c>
      <c r="C9" s="171"/>
      <c r="D9" s="171"/>
      <c r="E9" s="171"/>
      <c r="F9" s="171"/>
      <c r="G9" s="171"/>
      <c r="H9" s="171"/>
      <c r="I9" s="172"/>
      <c r="J9" s="175" t="s">
        <v>63</v>
      </c>
      <c r="K9" s="176"/>
      <c r="L9" s="176"/>
      <c r="M9" s="176"/>
      <c r="N9" s="176"/>
      <c r="O9" s="177"/>
      <c r="P9" s="181">
        <v>19.8</v>
      </c>
      <c r="Q9" s="152"/>
      <c r="R9" s="152"/>
      <c r="S9" s="152"/>
      <c r="T9" s="152"/>
      <c r="U9" s="153"/>
      <c r="V9" s="189">
        <v>0.0617</v>
      </c>
      <c r="W9" s="189"/>
      <c r="X9" s="189"/>
      <c r="Y9" s="189"/>
      <c r="Z9" s="189"/>
      <c r="AA9" s="182">
        <v>4991.99</v>
      </c>
      <c r="AB9" s="182"/>
      <c r="AC9" s="182"/>
      <c r="AD9" s="182"/>
      <c r="AE9" s="182"/>
      <c r="AF9" s="182"/>
      <c r="AG9" s="144">
        <f>P9*V9*AA9</f>
        <v>6098.5145034</v>
      </c>
      <c r="AH9" s="144"/>
      <c r="AI9" s="144"/>
      <c r="AJ9" s="144"/>
      <c r="AK9" s="144"/>
      <c r="AL9" s="144"/>
      <c r="AM9" s="46"/>
      <c r="AN9" s="32">
        <f>V9*AA9</f>
        <v>308.00578299999995</v>
      </c>
      <c r="AO9"/>
      <c r="AP9" s="61"/>
      <c r="AQ9" s="62">
        <v>54.52</v>
      </c>
      <c r="AS9" s="63">
        <f>AN9/AQ9</f>
        <v>5.649409079236976</v>
      </c>
    </row>
    <row r="10" spans="1:42" s="33" customFormat="1" ht="33" customHeight="1">
      <c r="A10" s="170"/>
      <c r="B10" s="173"/>
      <c r="C10" s="173"/>
      <c r="D10" s="173"/>
      <c r="E10" s="173"/>
      <c r="F10" s="173"/>
      <c r="G10" s="173"/>
      <c r="H10" s="173"/>
      <c r="I10" s="174"/>
      <c r="J10" s="178"/>
      <c r="K10" s="179"/>
      <c r="L10" s="179"/>
      <c r="M10" s="179"/>
      <c r="N10" s="179"/>
      <c r="O10" s="180"/>
      <c r="P10" s="197" t="str">
        <f>CONCATENATE(P9," ",P7," х ",V9," ",V7," х ",AA9," ",AA7," = ",AG9," ",AG7)</f>
        <v>19,8 кв.м х 0,0617 Гкал/кв.м х 4991,99 руб./Гкал = 6098,5145034 руб.</v>
      </c>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8"/>
      <c r="AN10" s="34"/>
      <c r="AO10"/>
      <c r="AP10" s="61"/>
    </row>
    <row r="11" spans="1:45" s="33" customFormat="1" ht="27.75" customHeight="1">
      <c r="A11" s="170">
        <v>2</v>
      </c>
      <c r="B11" s="171" t="s">
        <v>64</v>
      </c>
      <c r="C11" s="171"/>
      <c r="D11" s="171"/>
      <c r="E11" s="171"/>
      <c r="F11" s="171"/>
      <c r="G11" s="171"/>
      <c r="H11" s="171"/>
      <c r="I11" s="172"/>
      <c r="J11" s="175" t="s">
        <v>65</v>
      </c>
      <c r="K11" s="176"/>
      <c r="L11" s="176"/>
      <c r="M11" s="176"/>
      <c r="N11" s="176"/>
      <c r="O11" s="177"/>
      <c r="P11" s="181">
        <v>19.8</v>
      </c>
      <c r="Q11" s="152"/>
      <c r="R11" s="152"/>
      <c r="S11" s="152"/>
      <c r="T11" s="152"/>
      <c r="U11" s="153"/>
      <c r="V11" s="189">
        <v>0.05</v>
      </c>
      <c r="W11" s="189"/>
      <c r="X11" s="189"/>
      <c r="Y11" s="189"/>
      <c r="Z11" s="189"/>
      <c r="AA11" s="182">
        <f>+AA9</f>
        <v>4991.99</v>
      </c>
      <c r="AB11" s="182"/>
      <c r="AC11" s="182"/>
      <c r="AD11" s="182"/>
      <c r="AE11" s="182"/>
      <c r="AF11" s="182"/>
      <c r="AG11" s="144">
        <f>P11*V11*AA11</f>
        <v>4942.0701</v>
      </c>
      <c r="AH11" s="144"/>
      <c r="AI11" s="144"/>
      <c r="AJ11" s="144"/>
      <c r="AK11" s="144"/>
      <c r="AL11" s="144"/>
      <c r="AM11" s="46"/>
      <c r="AN11" s="32">
        <f>V11*AA11</f>
        <v>249.5995</v>
      </c>
      <c r="AO11"/>
      <c r="AP11" s="61"/>
      <c r="AQ11" s="62">
        <v>54.52</v>
      </c>
      <c r="AS11" s="63">
        <f>AN11/AQ11</f>
        <v>4.57812729273661</v>
      </c>
    </row>
    <row r="12" spans="1:42" s="33" customFormat="1" ht="26.25" customHeight="1">
      <c r="A12" s="170"/>
      <c r="B12" s="173"/>
      <c r="C12" s="173"/>
      <c r="D12" s="173"/>
      <c r="E12" s="173"/>
      <c r="F12" s="173"/>
      <c r="G12" s="173"/>
      <c r="H12" s="173"/>
      <c r="I12" s="174"/>
      <c r="J12" s="178"/>
      <c r="K12" s="179"/>
      <c r="L12" s="179"/>
      <c r="M12" s="179"/>
      <c r="N12" s="179"/>
      <c r="O12" s="180"/>
      <c r="P12" s="197" t="str">
        <f>CONCATENATE(P11," ",P7," х ",V11," ",V7," х ",AA11," ",AA7," = ",AG11," ",AG7)</f>
        <v>19,8 кв.м х 0,05 Гкал/кв.м х 4991,99 руб./Гкал = 4942,0701 руб.</v>
      </c>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8"/>
      <c r="AN12" s="34"/>
      <c r="AO12"/>
      <c r="AP12" s="61"/>
    </row>
    <row r="13" spans="1:45" s="33" customFormat="1" ht="27.75" customHeight="1">
      <c r="A13" s="170">
        <v>3</v>
      </c>
      <c r="B13" s="171" t="s">
        <v>66</v>
      </c>
      <c r="C13" s="171"/>
      <c r="D13" s="171"/>
      <c r="E13" s="171"/>
      <c r="F13" s="171"/>
      <c r="G13" s="171"/>
      <c r="H13" s="171"/>
      <c r="I13" s="172"/>
      <c r="J13" s="175" t="s">
        <v>67</v>
      </c>
      <c r="K13" s="176"/>
      <c r="L13" s="176"/>
      <c r="M13" s="176"/>
      <c r="N13" s="176"/>
      <c r="O13" s="177"/>
      <c r="P13" s="181">
        <v>19.8</v>
      </c>
      <c r="Q13" s="152"/>
      <c r="R13" s="152"/>
      <c r="S13" s="152"/>
      <c r="T13" s="152"/>
      <c r="U13" s="153"/>
      <c r="V13" s="189">
        <v>0.0483</v>
      </c>
      <c r="W13" s="189"/>
      <c r="X13" s="189"/>
      <c r="Y13" s="189"/>
      <c r="Z13" s="189"/>
      <c r="AA13" s="182">
        <f>+AA9</f>
        <v>4991.99</v>
      </c>
      <c r="AB13" s="182"/>
      <c r="AC13" s="182"/>
      <c r="AD13" s="182"/>
      <c r="AE13" s="182"/>
      <c r="AF13" s="182"/>
      <c r="AG13" s="144">
        <f>P13*V13*AA13</f>
        <v>4774.0397166</v>
      </c>
      <c r="AH13" s="144"/>
      <c r="AI13" s="144"/>
      <c r="AJ13" s="144"/>
      <c r="AK13" s="144"/>
      <c r="AL13" s="144"/>
      <c r="AM13" s="46"/>
      <c r="AN13" s="32">
        <f>V13*AA13</f>
        <v>241.11311700000002</v>
      </c>
      <c r="AO13"/>
      <c r="AP13" s="61"/>
      <c r="AQ13" s="62">
        <v>54.52</v>
      </c>
      <c r="AS13" s="63">
        <f>AN13/AQ13</f>
        <v>4.422470964783566</v>
      </c>
    </row>
    <row r="14" spans="1:42" s="33" customFormat="1" ht="26.25" customHeight="1">
      <c r="A14" s="170"/>
      <c r="B14" s="173"/>
      <c r="C14" s="173"/>
      <c r="D14" s="173"/>
      <c r="E14" s="173"/>
      <c r="F14" s="173"/>
      <c r="G14" s="173"/>
      <c r="H14" s="173"/>
      <c r="I14" s="174"/>
      <c r="J14" s="178"/>
      <c r="K14" s="179"/>
      <c r="L14" s="179"/>
      <c r="M14" s="179"/>
      <c r="N14" s="179"/>
      <c r="O14" s="180"/>
      <c r="P14" s="197" t="str">
        <f>CONCATENATE(P13," ",P7," х ",V13," ",V7," х ",AA13," ",AA7," = ",AG13," ",AG7)</f>
        <v>19,8 кв.м х 0,0483 Гкал/кв.м х 4991,99 руб./Гкал = 4774,0397166 руб.</v>
      </c>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8"/>
      <c r="AN14" s="34"/>
      <c r="AO14"/>
      <c r="AP14" s="61"/>
    </row>
    <row r="15" spans="1:45" s="33" customFormat="1" ht="27.75" customHeight="1">
      <c r="A15" s="170">
        <v>4</v>
      </c>
      <c r="B15" s="171" t="s">
        <v>66</v>
      </c>
      <c r="C15" s="171"/>
      <c r="D15" s="171"/>
      <c r="E15" s="171"/>
      <c r="F15" s="171"/>
      <c r="G15" s="171"/>
      <c r="H15" s="171"/>
      <c r="I15" s="172"/>
      <c r="J15" s="175" t="s">
        <v>68</v>
      </c>
      <c r="K15" s="176"/>
      <c r="L15" s="176"/>
      <c r="M15" s="176"/>
      <c r="N15" s="176"/>
      <c r="O15" s="177"/>
      <c r="P15" s="181">
        <v>19.8</v>
      </c>
      <c r="Q15" s="152"/>
      <c r="R15" s="152"/>
      <c r="S15" s="152"/>
      <c r="T15" s="152"/>
      <c r="U15" s="153"/>
      <c r="V15" s="189">
        <v>0.0515</v>
      </c>
      <c r="W15" s="189"/>
      <c r="X15" s="189"/>
      <c r="Y15" s="189"/>
      <c r="Z15" s="189"/>
      <c r="AA15" s="182">
        <f>+AA9</f>
        <v>4991.99</v>
      </c>
      <c r="AB15" s="182"/>
      <c r="AC15" s="182"/>
      <c r="AD15" s="182"/>
      <c r="AE15" s="182"/>
      <c r="AF15" s="182"/>
      <c r="AG15" s="144">
        <f>P15*V15*AA15</f>
        <v>5090.332203</v>
      </c>
      <c r="AH15" s="144"/>
      <c r="AI15" s="144"/>
      <c r="AJ15" s="144"/>
      <c r="AK15" s="144"/>
      <c r="AL15" s="144"/>
      <c r="AM15" s="46"/>
      <c r="AN15" s="32">
        <f>V15*AA15</f>
        <v>257.08748499999996</v>
      </c>
      <c r="AO15"/>
      <c r="AP15" s="61"/>
      <c r="AQ15" s="62">
        <v>54.52</v>
      </c>
      <c r="AS15" s="63">
        <f>AN15/AQ15</f>
        <v>4.715471111518708</v>
      </c>
    </row>
    <row r="16" spans="1:42" s="33" customFormat="1" ht="26.25" customHeight="1">
      <c r="A16" s="170"/>
      <c r="B16" s="173"/>
      <c r="C16" s="173"/>
      <c r="D16" s="173"/>
      <c r="E16" s="173"/>
      <c r="F16" s="173"/>
      <c r="G16" s="173"/>
      <c r="H16" s="173"/>
      <c r="I16" s="174"/>
      <c r="J16" s="178"/>
      <c r="K16" s="179"/>
      <c r="L16" s="179"/>
      <c r="M16" s="179"/>
      <c r="N16" s="179"/>
      <c r="O16" s="180"/>
      <c r="P16" s="197" t="str">
        <f>CONCATENATE(P15," ",P7," х ",V15," ",V7," х ",AA15," ",AA7," = ",AG15," ",AG7)</f>
        <v>19,8 кв.м х 0,0515 Гкал/кв.м х 4991,99 руб./Гкал = 5090,332203 руб.</v>
      </c>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8"/>
      <c r="AN16" s="34"/>
      <c r="AO16"/>
      <c r="AP16" s="61"/>
    </row>
    <row r="17" spans="1:45" s="33" customFormat="1" ht="27.75" customHeight="1">
      <c r="A17" s="170">
        <v>5</v>
      </c>
      <c r="B17" s="171" t="s">
        <v>69</v>
      </c>
      <c r="C17" s="171"/>
      <c r="D17" s="171"/>
      <c r="E17" s="171"/>
      <c r="F17" s="171"/>
      <c r="G17" s="171"/>
      <c r="H17" s="171"/>
      <c r="I17" s="172"/>
      <c r="J17" s="175" t="s">
        <v>70</v>
      </c>
      <c r="K17" s="176"/>
      <c r="L17" s="176"/>
      <c r="M17" s="176"/>
      <c r="N17" s="176"/>
      <c r="O17" s="177"/>
      <c r="P17" s="181">
        <v>19.8</v>
      </c>
      <c r="Q17" s="152"/>
      <c r="R17" s="152"/>
      <c r="S17" s="152"/>
      <c r="T17" s="152"/>
      <c r="U17" s="153"/>
      <c r="V17" s="189">
        <v>0.0503</v>
      </c>
      <c r="W17" s="189"/>
      <c r="X17" s="189"/>
      <c r="Y17" s="189"/>
      <c r="Z17" s="189"/>
      <c r="AA17" s="182">
        <f>+AA9</f>
        <v>4991.99</v>
      </c>
      <c r="AB17" s="182"/>
      <c r="AC17" s="182"/>
      <c r="AD17" s="182"/>
      <c r="AE17" s="182"/>
      <c r="AF17" s="182"/>
      <c r="AG17" s="144">
        <f>P17*V17*AA17</f>
        <v>4971.722520599999</v>
      </c>
      <c r="AH17" s="144"/>
      <c r="AI17" s="144"/>
      <c r="AJ17" s="144"/>
      <c r="AK17" s="144"/>
      <c r="AL17" s="144"/>
      <c r="AM17" s="46"/>
      <c r="AN17" s="32">
        <f>V17*AA17</f>
        <v>251.09709699999996</v>
      </c>
      <c r="AO17"/>
      <c r="AP17" s="61"/>
      <c r="AQ17" s="62">
        <v>54.52</v>
      </c>
      <c r="AS17" s="63">
        <f>AN17/AQ17</f>
        <v>4.605596056493029</v>
      </c>
    </row>
    <row r="18" spans="1:42" s="33" customFormat="1" ht="85.5" customHeight="1">
      <c r="A18" s="170"/>
      <c r="B18" s="173"/>
      <c r="C18" s="173"/>
      <c r="D18" s="173"/>
      <c r="E18" s="173"/>
      <c r="F18" s="173"/>
      <c r="G18" s="173"/>
      <c r="H18" s="173"/>
      <c r="I18" s="174"/>
      <c r="J18" s="178"/>
      <c r="K18" s="179"/>
      <c r="L18" s="179"/>
      <c r="M18" s="179"/>
      <c r="N18" s="179"/>
      <c r="O18" s="180"/>
      <c r="P18" s="197" t="str">
        <f>CONCATENATE(P17," ",P7," х ",V17," ",V7," х ",AA17," ",AA7," = ",AG17," ",AG7)</f>
        <v>19,8 кв.м х 0,0503 Гкал/кв.м х 4991,99 руб./Гкал = 4971,7225206 руб.</v>
      </c>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8"/>
      <c r="AN18" s="34"/>
      <c r="AO18"/>
      <c r="AP18" s="61"/>
    </row>
    <row r="19" spans="1:45" s="33" customFormat="1" ht="27.75" customHeight="1">
      <c r="A19" s="170">
        <v>6</v>
      </c>
      <c r="B19" s="171" t="s">
        <v>71</v>
      </c>
      <c r="C19" s="171"/>
      <c r="D19" s="171"/>
      <c r="E19" s="171"/>
      <c r="F19" s="171"/>
      <c r="G19" s="171"/>
      <c r="H19" s="171"/>
      <c r="I19" s="172"/>
      <c r="J19" s="175" t="s">
        <v>72</v>
      </c>
      <c r="K19" s="176"/>
      <c r="L19" s="176"/>
      <c r="M19" s="176"/>
      <c r="N19" s="176"/>
      <c r="O19" s="177"/>
      <c r="P19" s="181">
        <v>19.8</v>
      </c>
      <c r="Q19" s="152"/>
      <c r="R19" s="152"/>
      <c r="S19" s="152"/>
      <c r="T19" s="152"/>
      <c r="U19" s="153"/>
      <c r="V19" s="189">
        <v>0.059</v>
      </c>
      <c r="W19" s="189"/>
      <c r="X19" s="189"/>
      <c r="Y19" s="189"/>
      <c r="Z19" s="189"/>
      <c r="AA19" s="182">
        <f>+AA9</f>
        <v>4991.99</v>
      </c>
      <c r="AB19" s="182"/>
      <c r="AC19" s="182"/>
      <c r="AD19" s="182"/>
      <c r="AE19" s="182"/>
      <c r="AF19" s="182"/>
      <c r="AG19" s="144">
        <f>P19*V19*AA19</f>
        <v>5831.642717999999</v>
      </c>
      <c r="AH19" s="144"/>
      <c r="AI19" s="144"/>
      <c r="AJ19" s="144"/>
      <c r="AK19" s="144"/>
      <c r="AL19" s="144"/>
      <c r="AM19" s="46"/>
      <c r="AN19" s="32">
        <f>V19*AA19</f>
        <v>294.52741</v>
      </c>
      <c r="AO19"/>
      <c r="AP19" s="61"/>
      <c r="AQ19" s="62">
        <v>54.52</v>
      </c>
      <c r="AS19" s="63">
        <f>AN19/AQ19</f>
        <v>5.4021902054292</v>
      </c>
    </row>
    <row r="20" spans="1:42" s="33" customFormat="1" ht="54.75" customHeight="1">
      <c r="A20" s="170"/>
      <c r="B20" s="173"/>
      <c r="C20" s="173"/>
      <c r="D20" s="173"/>
      <c r="E20" s="173"/>
      <c r="F20" s="173"/>
      <c r="G20" s="173"/>
      <c r="H20" s="173"/>
      <c r="I20" s="174"/>
      <c r="J20" s="178"/>
      <c r="K20" s="179"/>
      <c r="L20" s="179"/>
      <c r="M20" s="179"/>
      <c r="N20" s="179"/>
      <c r="O20" s="180"/>
      <c r="P20" s="197" t="str">
        <f>CONCATENATE(P19," ",P7," х ",V19," ",V7," х ",AA19," ",AA7," = ",AG19," ",AG7)</f>
        <v>19,8 кв.м х 0,059 Гкал/кв.м х 4991,99 руб./Гкал = 5831,642718 руб.</v>
      </c>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8"/>
      <c r="AN20" s="34"/>
      <c r="AO20"/>
      <c r="AP20" s="61"/>
    </row>
    <row r="21" spans="1:45" s="33" customFormat="1" ht="27.75" customHeight="1">
      <c r="A21" s="170">
        <v>7</v>
      </c>
      <c r="B21" s="171" t="s">
        <v>66</v>
      </c>
      <c r="C21" s="171"/>
      <c r="D21" s="171"/>
      <c r="E21" s="171"/>
      <c r="F21" s="171"/>
      <c r="G21" s="171"/>
      <c r="H21" s="171"/>
      <c r="I21" s="172"/>
      <c r="J21" s="183" t="s">
        <v>73</v>
      </c>
      <c r="K21" s="184"/>
      <c r="L21" s="184"/>
      <c r="M21" s="184"/>
      <c r="N21" s="184"/>
      <c r="O21" s="185"/>
      <c r="P21" s="181">
        <v>19.8</v>
      </c>
      <c r="Q21" s="152"/>
      <c r="R21" s="152"/>
      <c r="S21" s="152"/>
      <c r="T21" s="152"/>
      <c r="U21" s="153"/>
      <c r="V21" s="189">
        <v>0.0468</v>
      </c>
      <c r="W21" s="189"/>
      <c r="X21" s="189"/>
      <c r="Y21" s="189"/>
      <c r="Z21" s="189"/>
      <c r="AA21" s="182">
        <f>+AA9</f>
        <v>4991.99</v>
      </c>
      <c r="AB21" s="182"/>
      <c r="AC21" s="182"/>
      <c r="AD21" s="182"/>
      <c r="AE21" s="182"/>
      <c r="AF21" s="182"/>
      <c r="AG21" s="144">
        <f>P21*V21*AA21</f>
        <v>4625.7776136</v>
      </c>
      <c r="AH21" s="144"/>
      <c r="AI21" s="144"/>
      <c r="AJ21" s="144"/>
      <c r="AK21" s="144"/>
      <c r="AL21" s="144"/>
      <c r="AM21" s="46"/>
      <c r="AN21" s="32">
        <f>V21*AA21</f>
        <v>233.625132</v>
      </c>
      <c r="AO21"/>
      <c r="AP21" s="61"/>
      <c r="AQ21" s="62">
        <v>54.52</v>
      </c>
      <c r="AS21" s="63">
        <f>AN21/AQ21</f>
        <v>4.285127146001467</v>
      </c>
    </row>
    <row r="22" spans="1:42" s="33" customFormat="1" ht="26.25" customHeight="1">
      <c r="A22" s="170"/>
      <c r="B22" s="173"/>
      <c r="C22" s="173"/>
      <c r="D22" s="173"/>
      <c r="E22" s="173"/>
      <c r="F22" s="173"/>
      <c r="G22" s="173"/>
      <c r="H22" s="173"/>
      <c r="I22" s="174"/>
      <c r="J22" s="186"/>
      <c r="K22" s="187"/>
      <c r="L22" s="187"/>
      <c r="M22" s="187"/>
      <c r="N22" s="187"/>
      <c r="O22" s="188"/>
      <c r="P22" s="197" t="str">
        <f>CONCATENATE(P21," ",P7," х ",V21," ",V7," х ",AA21," ",AA7," = ",AG21," ",AG7)</f>
        <v>19,8 кв.м х 0,0468 Гкал/кв.м х 4991,99 руб./Гкал = 4625,7776136 руб.</v>
      </c>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8"/>
      <c r="AN22" s="34"/>
      <c r="AO22"/>
      <c r="AP22" s="61"/>
    </row>
    <row r="23" spans="1:45" s="33" customFormat="1" ht="27.75" customHeight="1">
      <c r="A23" s="170">
        <v>8</v>
      </c>
      <c r="B23" s="171" t="s">
        <v>74</v>
      </c>
      <c r="C23" s="171"/>
      <c r="D23" s="171"/>
      <c r="E23" s="171"/>
      <c r="F23" s="171"/>
      <c r="G23" s="171"/>
      <c r="H23" s="171"/>
      <c r="I23" s="172"/>
      <c r="J23" s="183" t="s">
        <v>75</v>
      </c>
      <c r="K23" s="184"/>
      <c r="L23" s="184"/>
      <c r="M23" s="184"/>
      <c r="N23" s="184"/>
      <c r="O23" s="185"/>
      <c r="P23" s="181">
        <v>19.8</v>
      </c>
      <c r="Q23" s="152"/>
      <c r="R23" s="152"/>
      <c r="S23" s="152"/>
      <c r="T23" s="152"/>
      <c r="U23" s="153"/>
      <c r="V23" s="189">
        <v>0.0591</v>
      </c>
      <c r="W23" s="189"/>
      <c r="X23" s="189"/>
      <c r="Y23" s="189"/>
      <c r="Z23" s="189"/>
      <c r="AA23" s="182">
        <f>+AA9</f>
        <v>4991.99</v>
      </c>
      <c r="AB23" s="182"/>
      <c r="AC23" s="182"/>
      <c r="AD23" s="182"/>
      <c r="AE23" s="182"/>
      <c r="AF23" s="182"/>
      <c r="AG23" s="144">
        <f>P23*V23*AA23</f>
        <v>5841.5268582</v>
      </c>
      <c r="AH23" s="144"/>
      <c r="AI23" s="144"/>
      <c r="AJ23" s="144"/>
      <c r="AK23" s="144"/>
      <c r="AL23" s="144"/>
      <c r="AM23" s="46"/>
      <c r="AN23" s="32">
        <f>V23*AA23</f>
        <v>295.026609</v>
      </c>
      <c r="AO23"/>
      <c r="AP23" s="61"/>
      <c r="AQ23" s="62">
        <v>54.52</v>
      </c>
      <c r="AS23" s="63">
        <f>AN23/AQ23</f>
        <v>5.4113464600146735</v>
      </c>
    </row>
    <row r="24" spans="1:42" s="33" customFormat="1" ht="12.75">
      <c r="A24" s="170"/>
      <c r="B24" s="173"/>
      <c r="C24" s="173"/>
      <c r="D24" s="173"/>
      <c r="E24" s="173"/>
      <c r="F24" s="173"/>
      <c r="G24" s="173"/>
      <c r="H24" s="173"/>
      <c r="I24" s="174"/>
      <c r="J24" s="186"/>
      <c r="K24" s="187"/>
      <c r="L24" s="187"/>
      <c r="M24" s="187"/>
      <c r="N24" s="187"/>
      <c r="O24" s="188"/>
      <c r="P24" s="197" t="str">
        <f>CONCATENATE(P23," ",P7," х ",V23," ",V7," х ",AA23," ",AA7," = ",AG23," ",AG7)</f>
        <v>19,8 кв.м х 0,0591 Гкал/кв.м х 4991,99 руб./Гкал = 5841,5268582 руб.</v>
      </c>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8"/>
      <c r="AN24" s="34"/>
      <c r="AO24"/>
      <c r="AP24" s="61"/>
    </row>
    <row r="25" spans="1:45" s="33" customFormat="1" ht="27.75" customHeight="1">
      <c r="A25" s="170">
        <v>9</v>
      </c>
      <c r="B25" s="171" t="s">
        <v>74</v>
      </c>
      <c r="C25" s="171"/>
      <c r="D25" s="171"/>
      <c r="E25" s="171"/>
      <c r="F25" s="171"/>
      <c r="G25" s="171"/>
      <c r="H25" s="171"/>
      <c r="I25" s="172"/>
      <c r="J25" s="175" t="s">
        <v>76</v>
      </c>
      <c r="K25" s="176"/>
      <c r="L25" s="176"/>
      <c r="M25" s="176"/>
      <c r="N25" s="176"/>
      <c r="O25" s="177"/>
      <c r="P25" s="181">
        <v>19.8</v>
      </c>
      <c r="Q25" s="152"/>
      <c r="R25" s="152"/>
      <c r="S25" s="152"/>
      <c r="T25" s="152"/>
      <c r="U25" s="153"/>
      <c r="V25" s="189">
        <v>0.0574</v>
      </c>
      <c r="W25" s="189"/>
      <c r="X25" s="189"/>
      <c r="Y25" s="189"/>
      <c r="Z25" s="189"/>
      <c r="AA25" s="182">
        <f>+AA9</f>
        <v>4991.99</v>
      </c>
      <c r="AB25" s="182"/>
      <c r="AC25" s="182"/>
      <c r="AD25" s="182"/>
      <c r="AE25" s="182"/>
      <c r="AF25" s="182"/>
      <c r="AG25" s="144">
        <f>P25*V25*AA25</f>
        <v>5673.496474799999</v>
      </c>
      <c r="AH25" s="144"/>
      <c r="AI25" s="144"/>
      <c r="AJ25" s="144"/>
      <c r="AK25" s="144"/>
      <c r="AL25" s="144"/>
      <c r="AM25" s="46"/>
      <c r="AN25" s="32">
        <f>V25*AA25</f>
        <v>286.54022599999996</v>
      </c>
      <c r="AO25"/>
      <c r="AP25" s="61"/>
      <c r="AQ25" s="62">
        <v>54.52</v>
      </c>
      <c r="AS25" s="63">
        <f>AN25/AQ25</f>
        <v>5.255690132061628</v>
      </c>
    </row>
    <row r="26" spans="1:42" s="33" customFormat="1" ht="12.75">
      <c r="A26" s="170"/>
      <c r="B26" s="173"/>
      <c r="C26" s="173"/>
      <c r="D26" s="173"/>
      <c r="E26" s="173"/>
      <c r="F26" s="173"/>
      <c r="G26" s="173"/>
      <c r="H26" s="173"/>
      <c r="I26" s="174"/>
      <c r="J26" s="178"/>
      <c r="K26" s="179"/>
      <c r="L26" s="179"/>
      <c r="M26" s="179"/>
      <c r="N26" s="179"/>
      <c r="O26" s="180"/>
      <c r="P26" s="197" t="str">
        <f>CONCATENATE(P25," ",P7," х ",V25," ",V7," х ",AA25," ",AA7," = ",AG25," ",AG7)</f>
        <v>19,8 кв.м х 0,0574 Гкал/кв.м х 4991,99 руб./Гкал = 5673,4964748 руб.</v>
      </c>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8"/>
      <c r="AN26" s="34"/>
      <c r="AO26"/>
      <c r="AP26" s="61"/>
    </row>
    <row r="27" spans="1:45" s="33" customFormat="1" ht="27.75" customHeight="1">
      <c r="A27" s="170">
        <v>10</v>
      </c>
      <c r="B27" s="171" t="s">
        <v>71</v>
      </c>
      <c r="C27" s="171"/>
      <c r="D27" s="171"/>
      <c r="E27" s="171"/>
      <c r="F27" s="171"/>
      <c r="G27" s="171"/>
      <c r="H27" s="171"/>
      <c r="I27" s="172"/>
      <c r="J27" s="175" t="s">
        <v>77</v>
      </c>
      <c r="K27" s="176"/>
      <c r="L27" s="176"/>
      <c r="M27" s="176"/>
      <c r="N27" s="176"/>
      <c r="O27" s="177"/>
      <c r="P27" s="181">
        <v>19.8</v>
      </c>
      <c r="Q27" s="152"/>
      <c r="R27" s="152"/>
      <c r="S27" s="152"/>
      <c r="T27" s="152"/>
      <c r="U27" s="153"/>
      <c r="V27" s="189">
        <v>0.0548</v>
      </c>
      <c r="W27" s="189"/>
      <c r="X27" s="189"/>
      <c r="Y27" s="189"/>
      <c r="Z27" s="189"/>
      <c r="AA27" s="182">
        <f>+AA11</f>
        <v>4991.99</v>
      </c>
      <c r="AB27" s="182"/>
      <c r="AC27" s="182"/>
      <c r="AD27" s="182"/>
      <c r="AE27" s="182"/>
      <c r="AF27" s="182"/>
      <c r="AG27" s="144">
        <f>P27*V27*AA27</f>
        <v>5416.508829599999</v>
      </c>
      <c r="AH27" s="144"/>
      <c r="AI27" s="144"/>
      <c r="AJ27" s="144"/>
      <c r="AK27" s="144"/>
      <c r="AL27" s="144"/>
      <c r="AM27" s="46"/>
      <c r="AN27" s="32">
        <f>V27*AA27</f>
        <v>273.561052</v>
      </c>
      <c r="AO27"/>
      <c r="AP27" s="61"/>
      <c r="AQ27" s="62">
        <v>54.52</v>
      </c>
      <c r="AS27" s="63">
        <f>AN27/AQ27</f>
        <v>5.017627512839325</v>
      </c>
    </row>
    <row r="28" spans="1:42" s="33" customFormat="1" ht="54.75" customHeight="1">
      <c r="A28" s="170"/>
      <c r="B28" s="173"/>
      <c r="C28" s="173"/>
      <c r="D28" s="173"/>
      <c r="E28" s="173"/>
      <c r="F28" s="173"/>
      <c r="G28" s="173"/>
      <c r="H28" s="173"/>
      <c r="I28" s="174"/>
      <c r="J28" s="178"/>
      <c r="K28" s="179"/>
      <c r="L28" s="179"/>
      <c r="M28" s="179"/>
      <c r="N28" s="179"/>
      <c r="O28" s="180"/>
      <c r="P28" s="197" t="str">
        <f>CONCATENATE(P27," ",P7," х ",V27," ",V7," х ",AA27," ",AA7," = ",AG27," ",AG7)</f>
        <v>19,8 кв.м х 0,0548 Гкал/кв.м х 4991,99 руб./Гкал = 5416,5088296 руб.</v>
      </c>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8"/>
      <c r="AN28" s="34"/>
      <c r="AO28"/>
      <c r="AP28" s="61"/>
    </row>
    <row r="29" spans="1:45" s="33" customFormat="1" ht="27.75" customHeight="1">
      <c r="A29" s="170">
        <v>11</v>
      </c>
      <c r="B29" s="171" t="s">
        <v>78</v>
      </c>
      <c r="C29" s="171"/>
      <c r="D29" s="171"/>
      <c r="E29" s="171"/>
      <c r="F29" s="171"/>
      <c r="G29" s="171"/>
      <c r="H29" s="171"/>
      <c r="I29" s="172"/>
      <c r="J29" s="175" t="s">
        <v>79</v>
      </c>
      <c r="K29" s="176"/>
      <c r="L29" s="176"/>
      <c r="M29" s="176"/>
      <c r="N29" s="176"/>
      <c r="O29" s="177"/>
      <c r="P29" s="181">
        <v>19.8</v>
      </c>
      <c r="Q29" s="152"/>
      <c r="R29" s="152"/>
      <c r="S29" s="152"/>
      <c r="T29" s="152"/>
      <c r="U29" s="153"/>
      <c r="V29" s="189">
        <v>0.0548</v>
      </c>
      <c r="W29" s="189"/>
      <c r="X29" s="189"/>
      <c r="Y29" s="189"/>
      <c r="Z29" s="189"/>
      <c r="AA29" s="182">
        <f>+AA9</f>
        <v>4991.99</v>
      </c>
      <c r="AB29" s="182"/>
      <c r="AC29" s="182"/>
      <c r="AD29" s="182"/>
      <c r="AE29" s="182"/>
      <c r="AF29" s="182"/>
      <c r="AG29" s="144">
        <f>P29*V29*AA29</f>
        <v>5416.508829599999</v>
      </c>
      <c r="AH29" s="144"/>
      <c r="AI29" s="144"/>
      <c r="AJ29" s="144"/>
      <c r="AK29" s="144"/>
      <c r="AL29" s="144"/>
      <c r="AM29" s="46"/>
      <c r="AN29" s="32">
        <f>V29*AA29</f>
        <v>273.561052</v>
      </c>
      <c r="AO29"/>
      <c r="AP29" s="61"/>
      <c r="AQ29" s="62">
        <v>54.52</v>
      </c>
      <c r="AS29" s="63">
        <f>AN29/AQ29</f>
        <v>5.017627512839325</v>
      </c>
    </row>
    <row r="30" spans="1:42" s="33" customFormat="1" ht="12.75">
      <c r="A30" s="170"/>
      <c r="B30" s="173"/>
      <c r="C30" s="173"/>
      <c r="D30" s="173"/>
      <c r="E30" s="173"/>
      <c r="F30" s="173"/>
      <c r="G30" s="173"/>
      <c r="H30" s="173"/>
      <c r="I30" s="174"/>
      <c r="J30" s="178"/>
      <c r="K30" s="179"/>
      <c r="L30" s="179"/>
      <c r="M30" s="179"/>
      <c r="N30" s="179"/>
      <c r="O30" s="180"/>
      <c r="P30" s="197" t="str">
        <f>CONCATENATE(P29," ",P7," х ",V29," ",V7," х ",AA29," ",AA7," = ",AG29," ",AG7)</f>
        <v>19,8 кв.м х 0,0548 Гкал/кв.м х 4991,99 руб./Гкал = 5416,5088296 руб.</v>
      </c>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8"/>
      <c r="AN30" s="34"/>
      <c r="AO30"/>
      <c r="AP30" s="61"/>
    </row>
    <row r="31" spans="1:45" s="33" customFormat="1" ht="27.75" customHeight="1">
      <c r="A31" s="170">
        <v>12</v>
      </c>
      <c r="B31" s="171" t="s">
        <v>80</v>
      </c>
      <c r="C31" s="171"/>
      <c r="D31" s="171"/>
      <c r="E31" s="171"/>
      <c r="F31" s="171"/>
      <c r="G31" s="171"/>
      <c r="H31" s="171"/>
      <c r="I31" s="172"/>
      <c r="J31" s="175" t="s">
        <v>81</v>
      </c>
      <c r="K31" s="176"/>
      <c r="L31" s="176"/>
      <c r="M31" s="176"/>
      <c r="N31" s="176"/>
      <c r="O31" s="177"/>
      <c r="P31" s="181">
        <v>19.8</v>
      </c>
      <c r="Q31" s="152"/>
      <c r="R31" s="152"/>
      <c r="S31" s="152"/>
      <c r="T31" s="152"/>
      <c r="U31" s="153"/>
      <c r="V31" s="189">
        <v>0.06</v>
      </c>
      <c r="W31" s="189"/>
      <c r="X31" s="189"/>
      <c r="Y31" s="189"/>
      <c r="Z31" s="189"/>
      <c r="AA31" s="182">
        <f>+AA9</f>
        <v>4991.99</v>
      </c>
      <c r="AB31" s="182"/>
      <c r="AC31" s="182"/>
      <c r="AD31" s="182"/>
      <c r="AE31" s="182"/>
      <c r="AF31" s="182"/>
      <c r="AG31" s="144">
        <f>P31*V31*AA31</f>
        <v>5930.484119999999</v>
      </c>
      <c r="AH31" s="144"/>
      <c r="AI31" s="144"/>
      <c r="AJ31" s="144"/>
      <c r="AK31" s="144"/>
      <c r="AL31" s="144"/>
      <c r="AM31" s="46"/>
      <c r="AN31" s="32">
        <f>V31*AA31</f>
        <v>299.51939999999996</v>
      </c>
      <c r="AO31"/>
      <c r="AP31" s="61"/>
      <c r="AQ31" s="62">
        <v>54.52</v>
      </c>
      <c r="AS31" s="63">
        <f>AN31/AQ31</f>
        <v>5.493752751283932</v>
      </c>
    </row>
    <row r="32" spans="1:42" s="33" customFormat="1" ht="12.75">
      <c r="A32" s="170"/>
      <c r="B32" s="173"/>
      <c r="C32" s="173"/>
      <c r="D32" s="173"/>
      <c r="E32" s="173"/>
      <c r="F32" s="173"/>
      <c r="G32" s="173"/>
      <c r="H32" s="173"/>
      <c r="I32" s="174"/>
      <c r="J32" s="178"/>
      <c r="K32" s="179"/>
      <c r="L32" s="179"/>
      <c r="M32" s="179"/>
      <c r="N32" s="179"/>
      <c r="O32" s="180"/>
      <c r="P32" s="197" t="str">
        <f>CONCATENATE(P31," ",P7," х ",V31," ",V7," х ",AA31," ",AA7," = ",AG31," ",AG7)</f>
        <v>19,8 кв.м х 0,06 Гкал/кв.м х 4991,99 руб./Гкал = 5930,48412 руб.</v>
      </c>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8"/>
      <c r="AN32" s="34"/>
      <c r="AO32"/>
      <c r="AP32" s="61"/>
    </row>
    <row r="33" spans="1:45" s="33" customFormat="1" ht="27.75" customHeight="1">
      <c r="A33" s="170">
        <v>13</v>
      </c>
      <c r="B33" s="171" t="s">
        <v>82</v>
      </c>
      <c r="C33" s="171"/>
      <c r="D33" s="171"/>
      <c r="E33" s="171"/>
      <c r="F33" s="171"/>
      <c r="G33" s="171"/>
      <c r="H33" s="171"/>
      <c r="I33" s="172"/>
      <c r="J33" s="175" t="s">
        <v>83</v>
      </c>
      <c r="K33" s="176"/>
      <c r="L33" s="176"/>
      <c r="M33" s="176"/>
      <c r="N33" s="176"/>
      <c r="O33" s="177"/>
      <c r="P33" s="181">
        <v>19.8</v>
      </c>
      <c r="Q33" s="152"/>
      <c r="R33" s="152"/>
      <c r="S33" s="152"/>
      <c r="T33" s="152"/>
      <c r="U33" s="153"/>
      <c r="V33" s="189">
        <v>0.0548</v>
      </c>
      <c r="W33" s="189"/>
      <c r="X33" s="189"/>
      <c r="Y33" s="189"/>
      <c r="Z33" s="189"/>
      <c r="AA33" s="182">
        <f>+AA9</f>
        <v>4991.99</v>
      </c>
      <c r="AB33" s="182"/>
      <c r="AC33" s="182"/>
      <c r="AD33" s="182"/>
      <c r="AE33" s="182"/>
      <c r="AF33" s="182"/>
      <c r="AG33" s="144">
        <f>P33*V33*AA33</f>
        <v>5416.508829599999</v>
      </c>
      <c r="AH33" s="144"/>
      <c r="AI33" s="144"/>
      <c r="AJ33" s="144"/>
      <c r="AK33" s="144"/>
      <c r="AL33" s="144"/>
      <c r="AM33" s="46"/>
      <c r="AN33" s="32">
        <f>V33*AA33</f>
        <v>273.561052</v>
      </c>
      <c r="AO33"/>
      <c r="AP33" s="61"/>
      <c r="AQ33" s="62">
        <v>54.52</v>
      </c>
      <c r="AS33" s="63">
        <f>AN33/AQ33</f>
        <v>5.017627512839325</v>
      </c>
    </row>
    <row r="34" spans="1:42" s="33" customFormat="1" ht="12.75">
      <c r="A34" s="170"/>
      <c r="B34" s="173"/>
      <c r="C34" s="173"/>
      <c r="D34" s="173"/>
      <c r="E34" s="173"/>
      <c r="F34" s="173"/>
      <c r="G34" s="173"/>
      <c r="H34" s="173"/>
      <c r="I34" s="174"/>
      <c r="J34" s="178"/>
      <c r="K34" s="179"/>
      <c r="L34" s="179"/>
      <c r="M34" s="179"/>
      <c r="N34" s="179"/>
      <c r="O34" s="180"/>
      <c r="P34" s="197" t="str">
        <f>CONCATENATE(P33," ",P11," х ",V33," ",V11," х ",AA33," ",AA11," = ",AG33," ",AG11)</f>
        <v>19,8 19,8 х 0,0548 0,05 х 4991,99 4991,99 = 5416,5088296 4942,0701</v>
      </c>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8"/>
      <c r="AN34" s="34"/>
      <c r="AO34"/>
      <c r="AP34" s="61"/>
    </row>
    <row r="35" spans="1:45" s="33" customFormat="1" ht="24" customHeight="1">
      <c r="A35" s="170">
        <v>14</v>
      </c>
      <c r="B35" s="171" t="s">
        <v>84</v>
      </c>
      <c r="C35" s="171"/>
      <c r="D35" s="171"/>
      <c r="E35" s="171"/>
      <c r="F35" s="171"/>
      <c r="G35" s="171"/>
      <c r="H35" s="171"/>
      <c r="I35" s="172"/>
      <c r="J35" s="175"/>
      <c r="K35" s="176"/>
      <c r="L35" s="176"/>
      <c r="M35" s="176"/>
      <c r="N35" s="176"/>
      <c r="O35" s="177"/>
      <c r="P35" s="181">
        <v>19.8</v>
      </c>
      <c r="Q35" s="152"/>
      <c r="R35" s="152"/>
      <c r="S35" s="152"/>
      <c r="T35" s="152"/>
      <c r="U35" s="153"/>
      <c r="V35" s="189">
        <v>0.0383</v>
      </c>
      <c r="W35" s="189"/>
      <c r="X35" s="189"/>
      <c r="Y35" s="189"/>
      <c r="Z35" s="189"/>
      <c r="AA35" s="182">
        <f>+AA9</f>
        <v>4991.99</v>
      </c>
      <c r="AB35" s="182"/>
      <c r="AC35" s="182"/>
      <c r="AD35" s="182"/>
      <c r="AE35" s="182"/>
      <c r="AF35" s="182"/>
      <c r="AG35" s="144">
        <f>P35*V35*AA35</f>
        <v>3785.6256966</v>
      </c>
      <c r="AH35" s="144"/>
      <c r="AI35" s="144"/>
      <c r="AJ35" s="144"/>
      <c r="AK35" s="144"/>
      <c r="AL35" s="144"/>
      <c r="AM35" s="46"/>
      <c r="AN35" s="32">
        <f>V35*AA35</f>
        <v>191.193217</v>
      </c>
      <c r="AO35"/>
      <c r="AP35" s="61"/>
      <c r="AQ35" s="62">
        <v>54.52</v>
      </c>
      <c r="AS35" s="63">
        <f>AN35/AQ35</f>
        <v>3.5068455062362434</v>
      </c>
    </row>
    <row r="36" spans="1:42" s="33" customFormat="1" ht="21" customHeight="1">
      <c r="A36" s="170"/>
      <c r="B36" s="173"/>
      <c r="C36" s="173"/>
      <c r="D36" s="173"/>
      <c r="E36" s="173"/>
      <c r="F36" s="173"/>
      <c r="G36" s="173"/>
      <c r="H36" s="173"/>
      <c r="I36" s="174"/>
      <c r="J36" s="178"/>
      <c r="K36" s="179"/>
      <c r="L36" s="179"/>
      <c r="M36" s="179"/>
      <c r="N36" s="179"/>
      <c r="O36" s="180"/>
      <c r="P36" s="197" t="str">
        <f>CONCATENATE(P35," ",P7," х ",V35," ",V7," х ",AA35," ",AA7," = ",AG35," ",AG7)</f>
        <v>19,8 кв.м х 0,0383 Гкал/кв.м х 4991,99 руб./Гкал = 3785,6256966 руб.</v>
      </c>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8"/>
      <c r="AN36" s="34"/>
      <c r="AO36"/>
      <c r="AP36" s="61"/>
    </row>
    <row r="37" ht="17.25" customHeight="1"/>
    <row r="38" spans="2:41" s="35" customFormat="1" ht="18">
      <c r="B38" s="35" t="str">
        <f>+'[6]Кап_2'!A100</f>
        <v>Главный экономист ПЭО                                                         С.А.Окунева</v>
      </c>
      <c r="AL38" s="36"/>
      <c r="AM38" s="36"/>
      <c r="AN38" s="37"/>
      <c r="AO38"/>
    </row>
    <row r="40" ht="12.75">
      <c r="B40" s="9" t="s">
        <v>23</v>
      </c>
    </row>
    <row r="41" spans="2:46" ht="30" customHeight="1">
      <c r="B41" s="10" t="s">
        <v>24</v>
      </c>
      <c r="C41" s="154" t="str">
        <f>CONCATENATE("Тариф на тепловую энергию в размере ",AA9," руб./Гкал (с НДС) утвержден Приказом Региональной энергетической комиссии Красноярского края ",AS41," № ",AT41)</f>
        <v>Тариф на тепловую энергию в размере 4991,99 руб./Гкал (с НДС) утвержден Приказом Региональной энергетической комиссии Красноярского края от 16.12.2015 г. № 567-п</v>
      </c>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1"/>
      <c r="AN41" s="38"/>
      <c r="AS41" s="39" t="s">
        <v>130</v>
      </c>
      <c r="AT41" s="40" t="s">
        <v>131</v>
      </c>
    </row>
    <row r="42" spans="2:46" ht="27.75" customHeight="1">
      <c r="B42" s="10" t="s">
        <v>25</v>
      </c>
      <c r="C42" s="154" t="str">
        <f>CONCATENATE("Тариф на горячую воду с использованием открытых систем теплоснабжения (горячего водоснабжения) ",,"утвержден Приказом Региональной энергетической комиссии Красноярского края ",AS42," № ",AT42)</f>
        <v>Тариф на горячую воду с использованием открытых систем теплоснабжения (горячего водоснабжения) утвержден Приказом Региональной энергетической комиссии Красноярского края от 16.12.2015 г. № 569-п</v>
      </c>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1"/>
      <c r="AN42" s="38"/>
      <c r="AS42" s="39" t="s">
        <v>130</v>
      </c>
      <c r="AT42" s="40" t="s">
        <v>132</v>
      </c>
    </row>
    <row r="43" spans="2:46" ht="26.25" customHeight="1">
      <c r="B43" s="10" t="s">
        <v>49</v>
      </c>
      <c r="C43" s="154" t="str">
        <f>CONCATENATE("Тариф на теплоноситель ",,"утвержден Приказом Региональной энергетической комиссии Красноярского края ",AS43," № ",AT43)</f>
        <v>Тариф на теплоноситель утвержден Приказом Региональной энергетической комиссии Красноярского края от 16.12.2015 г. № 568-п</v>
      </c>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1"/>
      <c r="AN43" s="38"/>
      <c r="AS43" s="39" t="s">
        <v>130</v>
      </c>
      <c r="AT43" s="40" t="s">
        <v>133</v>
      </c>
    </row>
    <row r="44" spans="2:46" ht="41.25" customHeight="1">
      <c r="B44" s="10" t="s">
        <v>51</v>
      </c>
      <c r="C44" s="91" t="s">
        <v>87</v>
      </c>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S44" s="48" t="s">
        <v>134</v>
      </c>
      <c r="AT44" s="49" t="s">
        <v>135</v>
      </c>
    </row>
    <row r="45" spans="2:45" ht="54.75" customHeight="1">
      <c r="B45" s="10" t="s">
        <v>55</v>
      </c>
      <c r="C45" s="91" t="s">
        <v>136</v>
      </c>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S45" s="48"/>
    </row>
    <row r="46" spans="2:40" ht="51" customHeight="1">
      <c r="B46" s="10" t="s">
        <v>91</v>
      </c>
      <c r="C46" s="91" t="s">
        <v>56</v>
      </c>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N46" s="38"/>
    </row>
    <row r="47" spans="2:40" ht="29.25" customHeight="1">
      <c r="B47" s="10" t="s">
        <v>92</v>
      </c>
      <c r="C47" s="166" t="str">
        <f>CONCATENATE("Тариф на холодную питьевую воду утвержден Приказом Региональной энергетической комиссии Красноярского края ",AS44," № ",AT44,"")</f>
        <v>Тариф на холодную питьевую воду утвержден Приказом Региональной энергетической комиссии Красноярского края от 15.12.2015г. № 711-в</v>
      </c>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N47" s="38"/>
    </row>
    <row r="48" spans="1:40" ht="61.5" customHeight="1">
      <c r="A48" s="10" t="s">
        <v>91</v>
      </c>
      <c r="B48" s="167" t="s">
        <v>137</v>
      </c>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G48" s="38"/>
      <c r="AN48"/>
    </row>
    <row r="49" spans="1:40" ht="13.5" customHeight="1">
      <c r="A49" s="10"/>
      <c r="B49" s="64"/>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G49" s="38"/>
      <c r="AN49"/>
    </row>
    <row r="50" ht="12.75">
      <c r="A50" s="50" t="s">
        <v>93</v>
      </c>
    </row>
    <row r="51" ht="12.75">
      <c r="A51" s="50" t="s">
        <v>94</v>
      </c>
    </row>
  </sheetData>
  <sheetProtection/>
  <mergeCells count="138">
    <mergeCell ref="C44:AL44"/>
    <mergeCell ref="C45:AL45"/>
    <mergeCell ref="C46:AL46"/>
    <mergeCell ref="C47:AL47"/>
    <mergeCell ref="V35:Z35"/>
    <mergeCell ref="AA35:AF35"/>
    <mergeCell ref="AG35:AL35"/>
    <mergeCell ref="P36:AL36"/>
    <mergeCell ref="C41:AL41"/>
    <mergeCell ref="C42:AL42"/>
    <mergeCell ref="P32:AL32"/>
    <mergeCell ref="A33:A34"/>
    <mergeCell ref="B33:I34"/>
    <mergeCell ref="J33:O34"/>
    <mergeCell ref="P33:U33"/>
    <mergeCell ref="V33:Z33"/>
    <mergeCell ref="AA33:AF33"/>
    <mergeCell ref="AG33:AL33"/>
    <mergeCell ref="P34:AL34"/>
    <mergeCell ref="V29:Z29"/>
    <mergeCell ref="AA29:AF29"/>
    <mergeCell ref="AG29:AL29"/>
    <mergeCell ref="P30:AL30"/>
    <mergeCell ref="A31:A32"/>
    <mergeCell ref="B31:I32"/>
    <mergeCell ref="J31:O32"/>
    <mergeCell ref="P31:U31"/>
    <mergeCell ref="V31:Z31"/>
    <mergeCell ref="AA31:AF31"/>
    <mergeCell ref="P26:AL26"/>
    <mergeCell ref="A27:A28"/>
    <mergeCell ref="B27:I28"/>
    <mergeCell ref="J27:O28"/>
    <mergeCell ref="P27:U27"/>
    <mergeCell ref="V27:Z27"/>
    <mergeCell ref="AA27:AF27"/>
    <mergeCell ref="AG27:AL27"/>
    <mergeCell ref="P28:AL28"/>
    <mergeCell ref="V23:Z23"/>
    <mergeCell ref="AA23:AF23"/>
    <mergeCell ref="AG23:AL23"/>
    <mergeCell ref="P24:AL24"/>
    <mergeCell ref="A25:A26"/>
    <mergeCell ref="B25:I26"/>
    <mergeCell ref="J25:O26"/>
    <mergeCell ref="P25:U25"/>
    <mergeCell ref="V25:Z25"/>
    <mergeCell ref="AA25:AF25"/>
    <mergeCell ref="AG19:AL19"/>
    <mergeCell ref="P20:AL20"/>
    <mergeCell ref="J21:O22"/>
    <mergeCell ref="P21:U21"/>
    <mergeCell ref="V21:Z21"/>
    <mergeCell ref="AA21:AF21"/>
    <mergeCell ref="AG21:AL21"/>
    <mergeCell ref="P22:AL22"/>
    <mergeCell ref="A19:A20"/>
    <mergeCell ref="B19:I20"/>
    <mergeCell ref="J19:O20"/>
    <mergeCell ref="P19:U19"/>
    <mergeCell ref="V19:Z19"/>
    <mergeCell ref="AA19:AF19"/>
    <mergeCell ref="AG13:AL13"/>
    <mergeCell ref="P14:AL14"/>
    <mergeCell ref="A15:A16"/>
    <mergeCell ref="B15:I16"/>
    <mergeCell ref="J15:O16"/>
    <mergeCell ref="P15:U15"/>
    <mergeCell ref="V15:Z15"/>
    <mergeCell ref="AA15:AF15"/>
    <mergeCell ref="AG15:AL15"/>
    <mergeCell ref="P16:AL16"/>
    <mergeCell ref="A13:A14"/>
    <mergeCell ref="B13:I14"/>
    <mergeCell ref="J13:O14"/>
    <mergeCell ref="P13:U13"/>
    <mergeCell ref="V13:Z13"/>
    <mergeCell ref="AA13:AF13"/>
    <mergeCell ref="AG9:AL9"/>
    <mergeCell ref="P10:AL10"/>
    <mergeCell ref="A11:A12"/>
    <mergeCell ref="B11:I12"/>
    <mergeCell ref="J11:O12"/>
    <mergeCell ref="P11:U11"/>
    <mergeCell ref="V11:Z11"/>
    <mergeCell ref="AA11:AF11"/>
    <mergeCell ref="AG11:AL11"/>
    <mergeCell ref="P12:AL12"/>
    <mergeCell ref="P8:U8"/>
    <mergeCell ref="V8:Z8"/>
    <mergeCell ref="AA8:AF8"/>
    <mergeCell ref="AG8:AL8"/>
    <mergeCell ref="A9:A10"/>
    <mergeCell ref="B9:I10"/>
    <mergeCell ref="J9:O10"/>
    <mergeCell ref="P9:U9"/>
    <mergeCell ref="V9:Z9"/>
    <mergeCell ref="AA9:AF9"/>
    <mergeCell ref="B4:AL4"/>
    <mergeCell ref="A6:A7"/>
    <mergeCell ref="B6:I7"/>
    <mergeCell ref="J6:O7"/>
    <mergeCell ref="P6:U6"/>
    <mergeCell ref="V6:Z6"/>
    <mergeCell ref="AA6:AF6"/>
    <mergeCell ref="AG6:AL6"/>
    <mergeCell ref="P7:U7"/>
    <mergeCell ref="V7:Z7"/>
    <mergeCell ref="C43:AL43"/>
    <mergeCell ref="AA7:AF7"/>
    <mergeCell ref="AG7:AL7"/>
    <mergeCell ref="B8:I8"/>
    <mergeCell ref="J8:O8"/>
    <mergeCell ref="A17:A18"/>
    <mergeCell ref="B17:I18"/>
    <mergeCell ref="J17:O18"/>
    <mergeCell ref="P17:U17"/>
    <mergeCell ref="V17:Z17"/>
    <mergeCell ref="AG31:AL31"/>
    <mergeCell ref="AA17:AF17"/>
    <mergeCell ref="A21:A22"/>
    <mergeCell ref="B21:I22"/>
    <mergeCell ref="A23:A24"/>
    <mergeCell ref="B23:I24"/>
    <mergeCell ref="J23:O24"/>
    <mergeCell ref="P23:U23"/>
    <mergeCell ref="AG17:AL17"/>
    <mergeCell ref="P18:AL18"/>
    <mergeCell ref="A35:A36"/>
    <mergeCell ref="B35:I36"/>
    <mergeCell ref="J35:O36"/>
    <mergeCell ref="P35:U35"/>
    <mergeCell ref="B48:AE48"/>
    <mergeCell ref="AG25:AL25"/>
    <mergeCell ref="A29:A30"/>
    <mergeCell ref="B29:I30"/>
    <mergeCell ref="J29:O30"/>
    <mergeCell ref="P29:U29"/>
  </mergeCells>
  <printOptions horizontalCentered="1"/>
  <pageMargins left="0.28" right="0.16" top="0.58" bottom="0.26" header="0.15748031496062992" footer="0.1968503937007874"/>
  <pageSetup fitToHeight="1"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2014-03-24T09:30:43Z</cp:lastPrinted>
  <dcterms:created xsi:type="dcterms:W3CDTF">2014-03-24T09:29:57Z</dcterms:created>
  <dcterms:modified xsi:type="dcterms:W3CDTF">2016-01-29T04:21:30Z</dcterms:modified>
  <cp:category/>
  <cp:version/>
  <cp:contentType/>
  <cp:contentStatus/>
</cp:coreProperties>
</file>